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МВ Маркет" sheetId="1" r:id="rId1"/>
    <sheet name="Охота и Пушнина" sheetId="2" r:id="rId2"/>
    <sheet name="Родник" sheetId="3" r:id="rId3"/>
    <sheet name="ООУ" sheetId="4" r:id="rId4"/>
  </sheets>
  <externalReferences>
    <externalReference r:id="rId5"/>
    <externalReference r:id="rId6"/>
    <externalReference r:id="rId7"/>
    <externalReference r:id="rId8"/>
    <externalReference r:id="rId9"/>
  </externalReferences>
  <calcPr calcId="152511"/>
  <fileRecoveryPr repairLoad="1"/>
</workbook>
</file>

<file path=xl/calcChain.xml><?xml version="1.0" encoding="utf-8"?>
<calcChain xmlns="http://schemas.openxmlformats.org/spreadsheetml/2006/main">
  <c r="H18" i="4" l="1"/>
  <c r="C18" i="4"/>
  <c r="I18" i="4" s="1"/>
  <c r="K17" i="4"/>
  <c r="I17" i="4"/>
  <c r="G17" i="4"/>
  <c r="C17" i="4"/>
  <c r="H17" i="4" s="1"/>
  <c r="F16" i="4"/>
  <c r="C16" i="4"/>
  <c r="I16" i="4" s="1"/>
  <c r="H15" i="4"/>
  <c r="G15" i="4"/>
  <c r="F15" i="4"/>
  <c r="I15" i="4" s="1"/>
  <c r="C15" i="4"/>
  <c r="H14" i="4"/>
  <c r="F14" i="4"/>
  <c r="I14" i="4" s="1"/>
  <c r="C14" i="4"/>
  <c r="G14" i="4" s="1"/>
  <c r="J13" i="4"/>
  <c r="H13" i="4"/>
  <c r="G13" i="4"/>
  <c r="F13" i="4"/>
  <c r="I13" i="4" s="1"/>
  <c r="C13" i="4"/>
  <c r="J12" i="4"/>
  <c r="H12" i="4"/>
  <c r="G12" i="4"/>
  <c r="F12" i="4"/>
  <c r="K12" i="4" s="1"/>
  <c r="M12" i="4" s="1"/>
  <c r="C12" i="4"/>
  <c r="F11" i="4"/>
  <c r="K11" i="4" s="1"/>
  <c r="M11" i="4" s="1"/>
  <c r="C11" i="4"/>
  <c r="H11" i="4" s="1"/>
  <c r="F10" i="4"/>
  <c r="C10" i="4"/>
  <c r="H10" i="4" s="1"/>
  <c r="I6" i="4"/>
  <c r="H6" i="4"/>
  <c r="G6" i="4"/>
  <c r="F6" i="4"/>
  <c r="E6" i="4"/>
  <c r="D6" i="4"/>
  <c r="A4" i="4"/>
  <c r="A3" i="4"/>
  <c r="S2" i="4"/>
  <c r="R2" i="4"/>
  <c r="Q2" i="4"/>
  <c r="J10" i="4" s="1"/>
  <c r="K10" i="4" s="1"/>
  <c r="M10" i="4" s="1"/>
  <c r="A2" i="4"/>
  <c r="I10" i="4" l="1"/>
  <c r="I11" i="4"/>
  <c r="G10" i="4"/>
  <c r="G11" i="4"/>
  <c r="K14" i="4"/>
  <c r="G16" i="4"/>
  <c r="I12" i="4"/>
  <c r="H16" i="4"/>
  <c r="G18" i="4"/>
  <c r="H18" i="3" l="1"/>
  <c r="G18" i="3"/>
  <c r="C18" i="3"/>
  <c r="I18" i="3" s="1"/>
  <c r="K17" i="3"/>
  <c r="I17" i="3"/>
  <c r="H17" i="3"/>
  <c r="C17" i="3"/>
  <c r="G17" i="3" s="1"/>
  <c r="H16" i="3"/>
  <c r="G16" i="3"/>
  <c r="F16" i="3"/>
  <c r="I16" i="3" s="1"/>
  <c r="C16" i="3"/>
  <c r="H15" i="3"/>
  <c r="G15" i="3"/>
  <c r="F15" i="3"/>
  <c r="C15" i="3"/>
  <c r="I15" i="3" s="1"/>
  <c r="F14" i="3"/>
  <c r="K14" i="3" s="1"/>
  <c r="C14" i="3"/>
  <c r="G14" i="3" s="1"/>
  <c r="F13" i="3"/>
  <c r="K13" i="3" s="1"/>
  <c r="C13" i="3"/>
  <c r="G13" i="3" s="1"/>
  <c r="H12" i="3"/>
  <c r="G12" i="3"/>
  <c r="F12" i="3"/>
  <c r="C12" i="3"/>
  <c r="I12" i="3" s="1"/>
  <c r="H11" i="3"/>
  <c r="F11" i="3"/>
  <c r="C11" i="3"/>
  <c r="G11" i="3" s="1"/>
  <c r="H10" i="3"/>
  <c r="F10" i="3"/>
  <c r="C10" i="3"/>
  <c r="G10" i="3" s="1"/>
  <c r="I6" i="3"/>
  <c r="H6" i="3"/>
  <c r="G6" i="3"/>
  <c r="F6" i="3"/>
  <c r="E6" i="3"/>
  <c r="D6" i="3"/>
  <c r="A4" i="3"/>
  <c r="A3" i="3"/>
  <c r="S2" i="3"/>
  <c r="R2" i="3"/>
  <c r="J12" i="3" s="1"/>
  <c r="Q2" i="3"/>
  <c r="J10" i="3" s="1"/>
  <c r="A2" i="3"/>
  <c r="K10" i="3" l="1"/>
  <c r="M10" i="3" s="1"/>
  <c r="O13" i="3"/>
  <c r="N13" i="3" s="1"/>
  <c r="I13" i="3"/>
  <c r="I14" i="3"/>
  <c r="I10" i="3"/>
  <c r="I11" i="3"/>
  <c r="H13" i="3"/>
  <c r="H14" i="3"/>
  <c r="K17" i="2" l="1"/>
  <c r="I6" i="2"/>
  <c r="H6" i="2"/>
  <c r="G6" i="2"/>
  <c r="F6" i="2"/>
  <c r="E6" i="2"/>
  <c r="D6" i="2"/>
  <c r="A4" i="2"/>
  <c r="A3" i="2"/>
  <c r="A2" i="2"/>
  <c r="K18" i="1" l="1"/>
  <c r="N18" i="1" s="1"/>
  <c r="C18" i="1"/>
  <c r="G18" i="1" s="1"/>
  <c r="K17" i="1"/>
  <c r="C17" i="1"/>
  <c r="G17" i="1" s="1"/>
  <c r="F16" i="1"/>
  <c r="C16" i="1"/>
  <c r="H16" i="1" s="1"/>
  <c r="F15" i="1"/>
  <c r="C15" i="1"/>
  <c r="F14" i="1"/>
  <c r="C14" i="1"/>
  <c r="G14" i="1" s="1"/>
  <c r="F13" i="1"/>
  <c r="C13" i="1"/>
  <c r="H13" i="1" s="1"/>
  <c r="F12" i="1"/>
  <c r="C12" i="1"/>
  <c r="F11" i="1"/>
  <c r="K11" i="1" s="1"/>
  <c r="C11" i="1"/>
  <c r="G11" i="1" s="1"/>
  <c r="F10" i="1"/>
  <c r="C10" i="1"/>
  <c r="G10" i="1" s="1"/>
  <c r="I6" i="1"/>
  <c r="H6" i="1"/>
  <c r="G6" i="1"/>
  <c r="F6" i="1"/>
  <c r="E6" i="1"/>
  <c r="D6" i="1"/>
  <c r="A4" i="1"/>
  <c r="A3" i="1"/>
  <c r="S2" i="1"/>
  <c r="J13" i="1" s="1"/>
  <c r="R2" i="1"/>
  <c r="J12" i="1" s="1"/>
  <c r="Q2" i="1"/>
  <c r="J10" i="1" s="1"/>
  <c r="K10" i="1" s="1"/>
  <c r="M10" i="1" s="1"/>
  <c r="A2" i="1"/>
  <c r="I15" i="1" l="1"/>
  <c r="G16" i="1"/>
  <c r="I14" i="1"/>
  <c r="I16" i="1"/>
  <c r="I12" i="1"/>
  <c r="H14" i="1"/>
  <c r="H17" i="1"/>
  <c r="K13" i="1"/>
  <c r="I11" i="1"/>
  <c r="I10" i="1"/>
  <c r="G12" i="1"/>
  <c r="H18" i="1"/>
  <c r="M11" i="1"/>
  <c r="L11" i="1"/>
  <c r="I13" i="1"/>
  <c r="G15" i="1"/>
  <c r="H10" i="1"/>
  <c r="H11" i="1"/>
  <c r="H12" i="1"/>
  <c r="H15" i="1"/>
  <c r="G13" i="1"/>
  <c r="O13" i="1" l="1"/>
  <c r="N13" i="1" s="1"/>
  <c r="C18" i="2" l="1"/>
  <c r="C12" i="2"/>
  <c r="C14" i="2"/>
  <c r="C11" i="2"/>
  <c r="C10" i="2"/>
  <c r="C16" i="2"/>
  <c r="C17" i="2"/>
  <c r="C15" i="2"/>
  <c r="C13" i="2"/>
  <c r="H15" i="2" l="1"/>
  <c r="G15" i="2"/>
  <c r="H11" i="2"/>
  <c r="G11" i="2"/>
  <c r="H17" i="2"/>
  <c r="G17" i="2"/>
  <c r="H14" i="2"/>
  <c r="G14" i="2"/>
  <c r="H16" i="2"/>
  <c r="G16" i="2"/>
  <c r="H12" i="2"/>
  <c r="G12" i="2"/>
  <c r="G13" i="2"/>
  <c r="H13" i="2"/>
  <c r="H10" i="2"/>
  <c r="G10" i="2"/>
  <c r="F11" i="2" l="1"/>
  <c r="K11" i="2" l="1"/>
  <c r="I11" i="2"/>
  <c r="M11" i="2" l="1"/>
  <c r="L11" i="2"/>
  <c r="F10" i="2" l="1"/>
  <c r="I10" i="2" s="1"/>
  <c r="Q2" i="2" l="1"/>
  <c r="J10" i="2" s="1"/>
  <c r="K10" i="2" s="1"/>
  <c r="M10" i="2" s="1"/>
  <c r="F12" i="2" l="1"/>
  <c r="I12" i="2" s="1"/>
  <c r="R2" i="2" l="1"/>
  <c r="J12" i="2" s="1"/>
  <c r="K12" i="2" s="1"/>
  <c r="M12" i="2" s="1"/>
  <c r="F13" i="2"/>
  <c r="I13" i="2" s="1"/>
  <c r="S2" i="2" l="1"/>
  <c r="J13" i="2" s="1"/>
  <c r="K13" i="2" s="1"/>
  <c r="O13" i="2" l="1"/>
  <c r="L13" i="2"/>
  <c r="F14" i="2"/>
  <c r="N13" i="2" l="1"/>
  <c r="K14" i="2"/>
  <c r="I14" i="2"/>
  <c r="F15" i="2" l="1"/>
  <c r="I15" i="2" l="1"/>
  <c r="K15" i="2"/>
  <c r="F16" i="2"/>
  <c r="K16" i="2" l="1"/>
  <c r="N16" i="2" s="1"/>
  <c r="I16" i="2"/>
</calcChain>
</file>

<file path=xl/sharedStrings.xml><?xml version="1.0" encoding="utf-8"?>
<sst xmlns="http://schemas.openxmlformats.org/spreadsheetml/2006/main" count="128" uniqueCount="28">
  <si>
    <t>Косуля</t>
  </si>
  <si>
    <t>Лось</t>
  </si>
  <si>
    <t>Изюбрь</t>
  </si>
  <si>
    <t>№ п/п</t>
  </si>
  <si>
    <t>Вид охотничьих ресурсов</t>
  </si>
  <si>
    <t>Площадь, свойственная для обитания вида охотничьих ресурсов, тыс. га</t>
  </si>
  <si>
    <t>Численность вида охотничьих ресурсов, особей</t>
  </si>
  <si>
    <t>Показатель численности, особей /1000 га</t>
  </si>
  <si>
    <t>Квоты добычи</t>
  </si>
  <si>
    <t>% от численности</t>
  </si>
  <si>
    <t>Всего, особей</t>
  </si>
  <si>
    <t xml:space="preserve">В том числе, </t>
  </si>
  <si>
    <t>Старше 1 года, особей</t>
  </si>
  <si>
    <t>До 1 года, особей</t>
  </si>
  <si>
    <t>Самцы с неокостеневшими рогами (пантами)</t>
  </si>
  <si>
    <t>Самцы во время гона</t>
  </si>
  <si>
    <t>Без разделения по половому признаку</t>
  </si>
  <si>
    <t xml:space="preserve">Косуля </t>
  </si>
  <si>
    <t>-</t>
  </si>
  <si>
    <t>Кабарга</t>
  </si>
  <si>
    <t xml:space="preserve">Лось </t>
  </si>
  <si>
    <t/>
  </si>
  <si>
    <t>Олень северный</t>
  </si>
  <si>
    <t>Рысь</t>
  </si>
  <si>
    <t>Соболь</t>
  </si>
  <si>
    <t>Барсук</t>
  </si>
  <si>
    <t>Медведь</t>
  </si>
  <si>
    <t xml:space="preserve"> Квоты добычи охотничьих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</si>
</sst>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0"/>
    <numFmt numFmtId="166" formatCode="0.0000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3" fontId="5" fillId="2" borderId="6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7" fontId="6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9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locked="0"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 hidden="1"/>
    </xf>
    <xf numFmtId="9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5</xdr:row>
          <xdr:rowOff>57150</xdr:rowOff>
        </xdr:from>
        <xdr:to>
          <xdr:col>3</xdr:col>
          <xdr:colOff>561975</xdr:colOff>
          <xdr:row>7</xdr:row>
          <xdr:rowOff>923925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22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2018 г.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57150</xdr:rowOff>
        </xdr:from>
        <xdr:to>
          <xdr:col>4</xdr:col>
          <xdr:colOff>542925</xdr:colOff>
          <xdr:row>7</xdr:row>
          <xdr:rowOff>923925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22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2019 г.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5</xdr:row>
          <xdr:rowOff>57150</xdr:rowOff>
        </xdr:from>
        <xdr:to>
          <xdr:col>3</xdr:col>
          <xdr:colOff>561975</xdr:colOff>
          <xdr:row>7</xdr:row>
          <xdr:rowOff>923925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22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2018 г.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57150</xdr:rowOff>
        </xdr:from>
        <xdr:to>
          <xdr:col>4</xdr:col>
          <xdr:colOff>542925</xdr:colOff>
          <xdr:row>7</xdr:row>
          <xdr:rowOff>923925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22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2019 г.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5</xdr:row>
          <xdr:rowOff>57150</xdr:rowOff>
        </xdr:from>
        <xdr:to>
          <xdr:col>3</xdr:col>
          <xdr:colOff>561975</xdr:colOff>
          <xdr:row>7</xdr:row>
          <xdr:rowOff>923925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22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2018 г.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57150</xdr:rowOff>
        </xdr:from>
        <xdr:to>
          <xdr:col>4</xdr:col>
          <xdr:colOff>542925</xdr:colOff>
          <xdr:row>7</xdr:row>
          <xdr:rowOff>923925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22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2019 г.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5</xdr:row>
          <xdr:rowOff>57150</xdr:rowOff>
        </xdr:from>
        <xdr:to>
          <xdr:col>3</xdr:col>
          <xdr:colOff>561975</xdr:colOff>
          <xdr:row>7</xdr:row>
          <xdr:rowOff>923925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22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2018 г.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57150</xdr:rowOff>
        </xdr:from>
        <xdr:to>
          <xdr:col>4</xdr:col>
          <xdr:colOff>542925</xdr:colOff>
          <xdr:row>7</xdr:row>
          <xdr:rowOff>923925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22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2019 г.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5</xdr:row>
          <xdr:rowOff>57150</xdr:rowOff>
        </xdr:from>
        <xdr:to>
          <xdr:col>3</xdr:col>
          <xdr:colOff>561975</xdr:colOff>
          <xdr:row>7</xdr:row>
          <xdr:rowOff>923925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00000000-0008-0000-22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2018 г.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57150</xdr:rowOff>
        </xdr:from>
        <xdr:to>
          <xdr:col>4</xdr:col>
          <xdr:colOff>542925</xdr:colOff>
          <xdr:row>7</xdr:row>
          <xdr:rowOff>923925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00000000-0008-0000-22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2019 г.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.%20&#1057;&#1086;&#1090;&#1088;&#1091;&#1076;&#1085;&#1080;&#1082;&#1080;\&#1054;&#1090;&#1076;&#1077;&#1083;%20&#1091;&#1095;&#1077;&#1090;&#1072;\&#1063;&#1077;&#1073;&#1091;&#1085;&#1080;&#1085;%20&#1056;&#1086;&#1084;&#1072;&#1085;%20&#1040;&#1085;&#1076;&#1088;&#1077;&#1077;&#1074;&#1080;&#1095;\ZMU\ZMU%202020\ZMU2020%20&#1052;&#1091;&#1093;&#1086;&#1088;&#1096;&#1080;&#1073;&#1080;&#1088;&#1089;&#1082;&#1080;&#1081;%20&#1088;&#1072;&#1081;&#1086;&#1085;%20&#1054;&#1054;&#1054;%20&#1052;&#1042;%20&#1052;&#1072;&#1088;&#1082;&#1077;&#109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.%20&#1057;&#1086;&#1090;&#1088;&#1091;&#1076;&#1085;&#1080;&#1082;&#1080;\&#1054;&#1090;&#1076;&#1077;&#1083;%20&#1091;&#1095;&#1077;&#1090;&#1072;\&#1063;&#1077;&#1073;&#1091;&#1085;&#1080;&#1085;%20&#1056;&#1086;&#1084;&#1072;&#1085;%20&#1040;&#1085;&#1076;&#1088;&#1077;&#1077;&#1074;&#1080;&#1095;\ZMU\ZMU%202020\ZMU2020%20&#1052;&#1091;&#1093;&#1086;&#1088;&#1096;&#1080;&#1073;&#1080;&#1088;&#1089;&#1082;&#1080;&#1081;%20&#1088;&#1072;&#1081;&#1086;&#1085;%20&#1054;&#1054;&#1054;%20&#1054;&#1093;&#1086;&#1090;&#1072;%20&#1080;%20&#1087;&#1091;&#1096;&#1085;&#1080;&#1085;&#1072;%20&#1041;&#1091;&#1088;&#1103;&#1090;&#1080;&#10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fenovva\AppData\Roaming\Microsoft\Excel\ZMU2020%20&#1052;&#1091;&#1093;&#1086;&#1088;&#1096;&#1080;&#1073;&#1080;&#1088;&#1089;&#1082;&#1080;&#1081;%20&#1088;&#1072;&#1081;&#1086;&#1085;%20&#1054;&#1054;&#1054;%20&#1054;&#1093;&#1086;&#1090;&#1072;%20&#1080;%20&#1087;&#1091;&#1096;&#1085;&#1080;&#1085;&#1072;%20&#1041;&#1091;&#1088;&#1103;&#1090;&#1080;&#1080;%20(version%20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fenovva\AppData\Roaming\Microsoft\Excel\ZMU2020%20&#1052;&#1091;&#1093;&#1086;&#1088;&#1096;&#1080;&#1073;&#1080;&#1088;&#1089;&#1082;&#1080;&#1081;%20&#1088;&#1072;&#1081;&#1086;&#1085;%20&#1054;&#1054;&#1054;%20&#1056;&#1086;&#1076;&#1085;&#1080;&#1082;%20(version%201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.%20&#1057;&#1086;&#1090;&#1088;&#1091;&#1076;&#1085;&#1080;&#1082;&#1080;\&#1054;&#1090;&#1076;&#1077;&#1083;%20&#1091;&#1095;&#1077;&#1090;&#1072;\&#1063;&#1077;&#1073;&#1091;&#1085;&#1080;&#1085;%20&#1056;&#1086;&#1084;&#1072;&#1085;%20&#1040;&#1085;&#1076;&#1088;&#1077;&#1077;&#1074;&#1080;&#1095;\ZMU\ZMU%202020\ZMU2020%20&#1052;&#1091;&#1093;&#1086;&#1088;&#1096;&#1080;&#1073;&#1080;&#1088;&#1089;&#1082;&#1080;&#1081;%20&#1088;&#1072;&#1081;&#1086;&#1085;%20&#1054;&#1054;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счетный_Коэффициент"/>
      <sheetName val="Ведомость учетных маршрутов"/>
      <sheetName val="ТЕМП"/>
      <sheetName val="ТЕМП2"/>
      <sheetName val="Белка"/>
      <sheetName val="Волк"/>
      <sheetName val="Горностай"/>
      <sheetName val="Заяц_беляк"/>
      <sheetName val="Заяц_русак"/>
      <sheetName val="Кабан"/>
      <sheetName val="Кабарга"/>
      <sheetName val="Колонок"/>
      <sheetName val="Корсак"/>
      <sheetName val="Косуля"/>
      <sheetName val="Куница"/>
      <sheetName val="Лисица"/>
      <sheetName val="Лось"/>
      <sheetName val="Олень"/>
      <sheetName val="Олень_пят"/>
      <sheetName val="Олень_сев"/>
      <sheetName val="Росомаха"/>
      <sheetName val="Рысь"/>
      <sheetName val="Соболь"/>
      <sheetName val="Хори"/>
      <sheetName val="Итоговый Отчет по ЗВЕРЯМ"/>
      <sheetName val="На печать ЗВЕРИ"/>
      <sheetName val="Рябчик"/>
      <sheetName val="Тетерев"/>
      <sheetName val="Глухарь"/>
      <sheetName val="Бел_Куропатка"/>
      <sheetName val="Сер_Куропатка"/>
      <sheetName val="Фазан"/>
      <sheetName val="Итоговый отчет по ПТИЦАМ"/>
      <sheetName val="На печать ПТИЦЫ"/>
      <sheetName val="Заявка на КВОТЫ"/>
      <sheetName val="Общая информация по НОРМАМ"/>
      <sheetName val="ZMU2020 Мухоршибирский район ОО"/>
    </sheetNames>
    <definedNames>
      <definedName name="ZMU2017"/>
      <definedName name="ZMU2018"/>
    </definedNames>
    <sheetDataSet>
      <sheetData sheetId="0">
        <row r="10">
          <cell r="G10">
            <v>46.15</v>
          </cell>
        </row>
      </sheetData>
      <sheetData sheetId="1">
        <row r="4">
          <cell r="G4" t="str">
            <v>Мухоршибирский район</v>
          </cell>
        </row>
        <row r="5">
          <cell r="G5" t="str">
            <v>ООО МВ Маркет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6">
          <cell r="AB16">
            <v>47</v>
          </cell>
        </row>
        <row r="19">
          <cell r="AB19">
            <v>324</v>
          </cell>
          <cell r="AL19">
            <v>7.0205849999999996</v>
          </cell>
        </row>
        <row r="22">
          <cell r="AB22" t="str">
            <v/>
          </cell>
          <cell r="AL22" t="str">
            <v/>
          </cell>
        </row>
        <row r="23">
          <cell r="AB23">
            <v>129</v>
          </cell>
          <cell r="AL23">
            <v>2.7952330000000001</v>
          </cell>
        </row>
        <row r="25">
          <cell r="AB25" t="str">
            <v/>
          </cell>
        </row>
        <row r="27">
          <cell r="AB27">
            <v>6</v>
          </cell>
        </row>
        <row r="28">
          <cell r="AB28">
            <v>30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счетный_Коэффициент"/>
      <sheetName val="Ведомость учетных маршрутов"/>
      <sheetName val="ТЕМП"/>
      <sheetName val="ТЕМП2"/>
      <sheetName val="Белка"/>
      <sheetName val="Волк"/>
      <sheetName val="Горностай"/>
      <sheetName val="Заяц_беляк"/>
      <sheetName val="Заяц_русак"/>
      <sheetName val="Кабан"/>
      <sheetName val="Кабарга"/>
      <sheetName val="Колонок"/>
      <sheetName val="Корсак"/>
      <sheetName val="Косуля"/>
      <sheetName val="Куница"/>
      <sheetName val="Лисица"/>
      <sheetName val="Лось"/>
      <sheetName val="Олень"/>
      <sheetName val="Олень_пят"/>
      <sheetName val="Олень_сев"/>
      <sheetName val="Росомаха"/>
      <sheetName val="Рысь"/>
      <sheetName val="Соболь"/>
      <sheetName val="Хори"/>
      <sheetName val="Итоговый Отчет по ЗВЕРЯМ"/>
      <sheetName val="На печать ЗВЕРИ"/>
      <sheetName val="Рябчик"/>
      <sheetName val="Тетерев"/>
      <sheetName val="Глухарь"/>
      <sheetName val="Бел_Куропатка"/>
      <sheetName val="Сер_Куропатка"/>
      <sheetName val="Фазан"/>
      <sheetName val="Итоговый отчет по ПТИЦАМ"/>
      <sheetName val="На печать ПТИЦЫ"/>
      <sheetName val="Заявка на КВОТЫ"/>
      <sheetName val="Общая информация по НОРМАМ"/>
      <sheetName val="ZMU2020 Мухоршибирский район ОО"/>
    </sheetNames>
    <definedNames>
      <definedName name="ZMU2017"/>
      <definedName name="ZMU2018"/>
    </definedNames>
    <sheetDataSet>
      <sheetData sheetId="0">
        <row r="10">
          <cell r="G10">
            <v>75.900000000000006</v>
          </cell>
        </row>
      </sheetData>
      <sheetData sheetId="1">
        <row r="4">
          <cell r="G4" t="str">
            <v>Мухоршибирский район</v>
          </cell>
        </row>
        <row r="5">
          <cell r="G5" t="str">
            <v>ООО Охота и пушнина Бурятии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">
          <cell r="AB16">
            <v>140</v>
          </cell>
        </row>
        <row r="19">
          <cell r="AB19">
            <v>305</v>
          </cell>
          <cell r="AL19">
            <v>4.0184449999999998</v>
          </cell>
        </row>
        <row r="22">
          <cell r="AB22" t="str">
            <v/>
          </cell>
          <cell r="AL22" t="str">
            <v/>
          </cell>
        </row>
        <row r="23">
          <cell r="AB23">
            <v>122</v>
          </cell>
          <cell r="AL23">
            <v>1.607378</v>
          </cell>
        </row>
        <row r="25">
          <cell r="AB25" t="str">
            <v/>
          </cell>
        </row>
        <row r="27">
          <cell r="AB27" t="str">
            <v/>
          </cell>
        </row>
        <row r="28">
          <cell r="AB28">
            <v>134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счетный_Коэффициент"/>
      <sheetName val="Ведомость учетных маршрутов"/>
      <sheetName val="ТЕМП"/>
      <sheetName val="ТЕМП2"/>
      <sheetName val="Белка"/>
      <sheetName val="Волк"/>
      <sheetName val="Горностай"/>
      <sheetName val="Заяц_беляк"/>
      <sheetName val="Заяц_русак"/>
      <sheetName val="Кабан"/>
      <sheetName val="Кабарга"/>
      <sheetName val="Колонок"/>
      <sheetName val="Корсак"/>
      <sheetName val="Косуля"/>
      <sheetName val="Куница"/>
      <sheetName val="Лисица"/>
      <sheetName val="Лось"/>
      <sheetName val="Олень"/>
      <sheetName val="Олень_пят"/>
      <sheetName val="Олень_сев"/>
      <sheetName val="Росомаха"/>
      <sheetName val="Рысь"/>
      <sheetName val="Соболь"/>
      <sheetName val="Хори"/>
      <sheetName val="Итоговый Отчет по ЗВЕРЯМ"/>
      <sheetName val="На печать ЗВЕРИ"/>
      <sheetName val="Рябчик"/>
      <sheetName val="Тетерев"/>
      <sheetName val="Глухарь"/>
      <sheetName val="Бел_Куропатка"/>
      <sheetName val="Сер_Куропатка"/>
      <sheetName val="Фазан"/>
      <sheetName val="Итоговый отчет по ПТИЦАМ"/>
      <sheetName val="На печать ПТИЦЫ"/>
      <sheetName val="Заявка на КВОТЫ"/>
      <sheetName val="Общая информация по НОРМАМ"/>
    </sheetNames>
    <definedNames>
      <definedName name="ZMU2017"/>
      <definedName name="ZMU2018"/>
    </definedNames>
    <sheetDataSet>
      <sheetData sheetId="0">
        <row r="10">
          <cell r="G10">
            <v>75.900000000000006</v>
          </cell>
        </row>
      </sheetData>
      <sheetData sheetId="1">
        <row r="4">
          <cell r="G4" t="str">
            <v>Мухоршибирский район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6">
          <cell r="AB16">
            <v>140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счетный_Коэффициент"/>
      <sheetName val="Ведомость учетных маршрутов"/>
      <sheetName val="ТЕМП"/>
      <sheetName val="ТЕМП2"/>
      <sheetName val="Белка"/>
      <sheetName val="Волк"/>
      <sheetName val="Горностай"/>
      <sheetName val="Заяц_беляк"/>
      <sheetName val="Заяц_русак"/>
      <sheetName val="Кабан"/>
      <sheetName val="Кабарга"/>
      <sheetName val="Колонок"/>
      <sheetName val="Корсак"/>
      <sheetName val="Косуля"/>
      <sheetName val="Куница"/>
      <sheetName val="Лисица"/>
      <sheetName val="Лось"/>
      <sheetName val="Олень"/>
      <sheetName val="Олень_пят"/>
      <sheetName val="Олень_сев"/>
      <sheetName val="Росомаха"/>
      <sheetName val="Рысь"/>
      <sheetName val="Соболь"/>
      <sheetName val="Хори"/>
      <sheetName val="Итоговый Отчет по ЗВЕРЯМ"/>
      <sheetName val="На печать ЗВЕРИ"/>
      <sheetName val="Рябчик"/>
      <sheetName val="Тетерев"/>
      <sheetName val="Глухарь"/>
      <sheetName val="Бел_Куропатка"/>
      <sheetName val="Сер_Куропатка"/>
      <sheetName val="Фазан"/>
      <sheetName val="Итоговый отчет по ПТИЦАМ"/>
      <sheetName val="На печать ПТИЦЫ"/>
      <sheetName val="Заявка на КВОТЫ"/>
      <sheetName val="Общая информация по НОРМАМ"/>
    </sheetNames>
    <definedNames>
      <definedName name="ZMU2017"/>
      <definedName name="ZMU2018"/>
    </definedNames>
    <sheetDataSet>
      <sheetData sheetId="0">
        <row r="10">
          <cell r="G10">
            <v>8.1199999999999992</v>
          </cell>
        </row>
      </sheetData>
      <sheetData sheetId="1">
        <row r="4">
          <cell r="G4" t="str">
            <v>Мухоршибирский район</v>
          </cell>
        </row>
        <row r="5">
          <cell r="G5" t="str">
            <v>ООО Родник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">
          <cell r="AB16">
            <v>32</v>
          </cell>
        </row>
        <row r="19">
          <cell r="AB19">
            <v>90</v>
          </cell>
          <cell r="AL19">
            <v>11.083743999999999</v>
          </cell>
        </row>
        <row r="22">
          <cell r="AB22" t="str">
            <v/>
          </cell>
          <cell r="AL22" t="str">
            <v/>
          </cell>
        </row>
        <row r="23">
          <cell r="AB23">
            <v>87</v>
          </cell>
          <cell r="AL23">
            <v>10.714286</v>
          </cell>
        </row>
        <row r="25">
          <cell r="AB25" t="str">
            <v/>
          </cell>
        </row>
        <row r="27">
          <cell r="AB27">
            <v>3</v>
          </cell>
        </row>
        <row r="28">
          <cell r="AB28">
            <v>17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счетный_Коэффициент"/>
      <sheetName val="Ведомость учетных маршрутов"/>
      <sheetName val="ТЕМП"/>
      <sheetName val="ТЕМП2"/>
      <sheetName val="Белка"/>
      <sheetName val="Волк"/>
      <sheetName val="Горностай"/>
      <sheetName val="Заяц_беляк"/>
      <sheetName val="Заяц_русак"/>
      <sheetName val="Кабан"/>
      <sheetName val="Кабарга"/>
      <sheetName val="Колонок"/>
      <sheetName val="Корсак"/>
      <sheetName val="Косуля"/>
      <sheetName val="Куница"/>
      <sheetName val="Лисица"/>
      <sheetName val="Лось"/>
      <sheetName val="Олень"/>
      <sheetName val="Олень_пят"/>
      <sheetName val="Олень_сев"/>
      <sheetName val="Росомаха"/>
      <sheetName val="Рысь"/>
      <sheetName val="Соболь"/>
      <sheetName val="Хори"/>
      <sheetName val="Итоговый Отчет по ЗВЕРЯМ"/>
      <sheetName val="На печать ЗВЕРИ"/>
      <sheetName val="Рябчик"/>
      <sheetName val="Тетерев"/>
      <sheetName val="Глухарь"/>
      <sheetName val="Бел_Куропатка"/>
      <sheetName val="Сер_Куропатка"/>
      <sheetName val="Фазан"/>
      <sheetName val="Итоговый отчет по ПТИЦАМ"/>
      <sheetName val="На печать ПТИЦЫ"/>
      <sheetName val="Заявка на КВОТЫ"/>
      <sheetName val="Общая информация по НОРМАМ"/>
    </sheetNames>
    <definedNames>
      <definedName name="ZMU2017"/>
      <definedName name="ZMU2018"/>
    </definedNames>
    <sheetDataSet>
      <sheetData sheetId="0">
        <row r="10">
          <cell r="G10">
            <v>167.9</v>
          </cell>
        </row>
      </sheetData>
      <sheetData sheetId="1">
        <row r="4">
          <cell r="G4" t="str">
            <v>Мухоршибирский район</v>
          </cell>
        </row>
        <row r="5">
          <cell r="G5" t="str">
            <v>ООУ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">
          <cell r="AB16" t="str">
            <v/>
          </cell>
        </row>
        <row r="19">
          <cell r="AB19">
            <v>221</v>
          </cell>
          <cell r="AL19">
            <v>1.31626</v>
          </cell>
        </row>
        <row r="22">
          <cell r="AB22" t="str">
            <v/>
          </cell>
          <cell r="AL22" t="str">
            <v/>
          </cell>
        </row>
        <row r="23">
          <cell r="AB23">
            <v>13</v>
          </cell>
          <cell r="AL23">
            <v>7.7426999999999996E-2</v>
          </cell>
        </row>
        <row r="25">
          <cell r="AB25" t="str">
            <v/>
          </cell>
        </row>
        <row r="27">
          <cell r="AB27">
            <v>1</v>
          </cell>
        </row>
        <row r="28">
          <cell r="AB28">
            <v>16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O18"/>
    </sheetView>
  </sheetViews>
  <sheetFormatPr defaultRowHeight="15" x14ac:dyDescent="0.25"/>
  <sheetData>
    <row r="1" spans="1:19" ht="20.25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1" t="s">
        <v>0</v>
      </c>
      <c r="R1" s="1" t="s">
        <v>1</v>
      </c>
      <c r="S1" s="1" t="s">
        <v>2</v>
      </c>
    </row>
    <row r="2" spans="1:19" ht="18.75" x14ac:dyDescent="0.3">
      <c r="A2" s="31" t="str">
        <f>"На территории " &amp;'[1]Ведомость учетных маршрутов'!G5</f>
        <v>На территории ООО МВ Маркет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2">
        <f>'[1]Итоговый Отчет по ЗВЕРЯМ'!AL19</f>
        <v>7.0205849999999996</v>
      </c>
      <c r="R2" s="3" t="str">
        <f>'[1]Итоговый Отчет по ЗВЕРЯМ'!AL22</f>
        <v/>
      </c>
      <c r="S2" s="3">
        <f>'[1]Итоговый Отчет по ЗВЕРЯМ'!AL23</f>
        <v>2.7952330000000001</v>
      </c>
    </row>
    <row r="3" spans="1:19" ht="18.75" x14ac:dyDescent="0.3">
      <c r="A3" s="31" t="str">
        <f>'[1]Ведомость учетных маршрутов'!G4 &amp;" Республики Бурятия"</f>
        <v>Мухоршибирский район Республики Бурятия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9" ht="19.5" thickBot="1" x14ac:dyDescent="0.35">
      <c r="A4" s="32" t="str">
        <f ca="1">"на период с 1 августа " &amp; YEAR( TODAY()) &amp;" г. до 1 августа "&amp; YEAR( TODAY())+1 &amp;" г."</f>
        <v>на период с 1 августа 2020 г. до 1 августа 2021 г.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9" ht="23.25" customHeight="1" x14ac:dyDescent="0.25">
      <c r="A5" s="33" t="s">
        <v>3</v>
      </c>
      <c r="B5" s="35" t="s">
        <v>4</v>
      </c>
      <c r="C5" s="35" t="s">
        <v>5</v>
      </c>
      <c r="D5" s="35" t="s">
        <v>6</v>
      </c>
      <c r="E5" s="35"/>
      <c r="F5" s="35"/>
      <c r="G5" s="35" t="s">
        <v>7</v>
      </c>
      <c r="H5" s="35"/>
      <c r="I5" s="35"/>
      <c r="J5" s="35" t="s">
        <v>8</v>
      </c>
      <c r="K5" s="35"/>
      <c r="L5" s="35"/>
      <c r="M5" s="35"/>
      <c r="N5" s="35"/>
      <c r="O5" s="36"/>
    </row>
    <row r="6" spans="1:19" x14ac:dyDescent="0.25">
      <c r="A6" s="34"/>
      <c r="B6" s="29"/>
      <c r="C6" s="29"/>
      <c r="D6" s="37" t="str">
        <f ca="1">YEAR( TODAY())-2 &amp; " г."</f>
        <v>2018 г.</v>
      </c>
      <c r="E6" s="29" t="str">
        <f ca="1">YEAR( TODAY()) - 1 &amp; " г."</f>
        <v>2019 г.</v>
      </c>
      <c r="F6" s="29" t="str">
        <f ca="1">YEAR( TODAY()) &amp; " г."</f>
        <v>2020 г.</v>
      </c>
      <c r="G6" s="37" t="str">
        <f ca="1">YEAR( TODAY())-2 &amp; " г."</f>
        <v>2018 г.</v>
      </c>
      <c r="H6" s="29" t="str">
        <f ca="1">YEAR( TODAY()) - 1 &amp; " г."</f>
        <v>2019 г.</v>
      </c>
      <c r="I6" s="29" t="str">
        <f ca="1">YEAR( TODAY()) &amp; " г."</f>
        <v>2020 г.</v>
      </c>
      <c r="J6" s="29" t="s">
        <v>9</v>
      </c>
      <c r="K6" s="29" t="s">
        <v>10</v>
      </c>
      <c r="L6" s="29" t="s">
        <v>11</v>
      </c>
      <c r="M6" s="29"/>
      <c r="N6" s="29"/>
      <c r="O6" s="40"/>
    </row>
    <row r="7" spans="1:19" x14ac:dyDescent="0.25">
      <c r="A7" s="34"/>
      <c r="B7" s="29"/>
      <c r="C7" s="29"/>
      <c r="D7" s="38"/>
      <c r="E7" s="29"/>
      <c r="F7" s="29"/>
      <c r="G7" s="38"/>
      <c r="H7" s="29"/>
      <c r="I7" s="29"/>
      <c r="J7" s="29"/>
      <c r="K7" s="29"/>
      <c r="L7" s="29" t="s">
        <v>12</v>
      </c>
      <c r="M7" s="29"/>
      <c r="N7" s="29"/>
      <c r="O7" s="40" t="s">
        <v>13</v>
      </c>
    </row>
    <row r="8" spans="1:19" ht="63.75" x14ac:dyDescent="0.25">
      <c r="A8" s="34"/>
      <c r="B8" s="29"/>
      <c r="C8" s="29"/>
      <c r="D8" s="39"/>
      <c r="E8" s="29"/>
      <c r="F8" s="29"/>
      <c r="G8" s="39"/>
      <c r="H8" s="29"/>
      <c r="I8" s="29"/>
      <c r="J8" s="29"/>
      <c r="K8" s="29"/>
      <c r="L8" s="4" t="s">
        <v>14</v>
      </c>
      <c r="M8" s="4" t="s">
        <v>15</v>
      </c>
      <c r="N8" s="4" t="s">
        <v>16</v>
      </c>
      <c r="O8" s="40"/>
    </row>
    <row r="9" spans="1:19" x14ac:dyDescent="0.25">
      <c r="A9" s="5">
        <v>1</v>
      </c>
      <c r="B9" s="4">
        <v>2</v>
      </c>
      <c r="C9" s="4">
        <v>3</v>
      </c>
      <c r="D9" s="4">
        <v>5</v>
      </c>
      <c r="E9" s="4">
        <v>6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6">
        <v>15</v>
      </c>
    </row>
    <row r="10" spans="1:19" ht="15.75" x14ac:dyDescent="0.25">
      <c r="A10" s="5">
        <v>1</v>
      </c>
      <c r="B10" s="4" t="s">
        <v>17</v>
      </c>
      <c r="C10" s="7">
        <f>[1]Пересчетный_Коэффициент!G10</f>
        <v>46.15</v>
      </c>
      <c r="D10" s="8">
        <v>289</v>
      </c>
      <c r="E10" s="9">
        <v>289</v>
      </c>
      <c r="F10" s="10">
        <f>'[1]Итоговый Отчет по ЗВЕРЯМ'!AB19</f>
        <v>324</v>
      </c>
      <c r="G10" s="11">
        <f>IFERROR(D10/C10,"")</f>
        <v>6.2621885157096431</v>
      </c>
      <c r="H10" s="12">
        <f>IFERROR(E10/C10,"")</f>
        <v>6.2621885157096431</v>
      </c>
      <c r="I10" s="13">
        <f>IFERROR(F10/C10,"")</f>
        <v>7.0205850487540626</v>
      </c>
      <c r="J10" s="14" t="str">
        <f>IF(Q2&lt;1,"3%",IF(AND(Q2&gt;=1,Q2&lt;2),"5%",IF(AND(Q2&gt;=2,Q2&lt;4),"7%",IF(AND(Q2&gt;=4,Q2&lt;6),"8%",IF(AND(Q2&gt;=6,Q2&lt;8),"10%",IF(AND(Q2&gt;=8,Q2&lt;10),"12%",IF(AND(Q2&gt;=10,Q2&lt;12),"15%",IF(AND(Q2&gt;=12,),"18%","18%"))))))))</f>
        <v>10%</v>
      </c>
      <c r="K10" s="15">
        <f>IFERROR(SUM(ROUNDDOWN(F10*J10,0)),"")</f>
        <v>32</v>
      </c>
      <c r="L10" s="16" t="s">
        <v>18</v>
      </c>
      <c r="M10" s="15">
        <f>IFERROR(SUM(ROUNDDOWN(K10*25%,0)),"")</f>
        <v>8</v>
      </c>
      <c r="N10" s="16">
        <v>16</v>
      </c>
      <c r="O10" s="17">
        <v>8</v>
      </c>
    </row>
    <row r="11" spans="1:19" ht="15.75" x14ac:dyDescent="0.25">
      <c r="A11" s="5">
        <v>2</v>
      </c>
      <c r="B11" s="4" t="s">
        <v>19</v>
      </c>
      <c r="C11" s="7">
        <f>[1]Пересчетный_Коэффициент!G10</f>
        <v>46.15</v>
      </c>
      <c r="D11" s="8">
        <v>45</v>
      </c>
      <c r="E11" s="9">
        <v>43</v>
      </c>
      <c r="F11" s="10">
        <f>'[1]Итоговый Отчет по ЗВЕРЯМ'!AB16</f>
        <v>47</v>
      </c>
      <c r="G11" s="11">
        <f t="shared" ref="G11:G18" si="0">IFERROR(D11/C11,"")</f>
        <v>0.97508125677139768</v>
      </c>
      <c r="H11" s="12">
        <f t="shared" ref="H11:H18" si="1">IFERROR(E11/C11,"")</f>
        <v>0.93174431202600216</v>
      </c>
      <c r="I11" s="13">
        <f t="shared" ref="I11:I16" si="2">IFERROR(F11/C11,"")</f>
        <v>1.0184182015167931</v>
      </c>
      <c r="J11" s="14">
        <v>0.05</v>
      </c>
      <c r="K11" s="15">
        <f>IFERROR(SUM(ROUNDDOWN(F11*J11,0)),"")</f>
        <v>2</v>
      </c>
      <c r="L11" s="15">
        <f>IFERROR(SUM(ROUNDDOWN(K11*75%,0)),"")</f>
        <v>1</v>
      </c>
      <c r="M11" s="15">
        <f>IFERROR(SUM(ROUNDUP(K11*25%,0)),"")</f>
        <v>1</v>
      </c>
      <c r="N11" s="18"/>
      <c r="O11" s="19"/>
    </row>
    <row r="12" spans="1:19" ht="15.75" x14ac:dyDescent="0.25">
      <c r="A12" s="5">
        <v>3</v>
      </c>
      <c r="B12" s="4" t="s">
        <v>20</v>
      </c>
      <c r="C12" s="7">
        <f>[1]Пересчетный_Коэффициент!G10</f>
        <v>46.15</v>
      </c>
      <c r="D12" s="8" t="s">
        <v>21</v>
      </c>
      <c r="E12" s="9" t="s">
        <v>21</v>
      </c>
      <c r="F12" s="10" t="str">
        <f>'[1]Итоговый Отчет по ЗВЕРЯМ'!AB22</f>
        <v/>
      </c>
      <c r="G12" s="11" t="str">
        <f t="shared" si="0"/>
        <v/>
      </c>
      <c r="H12" s="12" t="str">
        <f t="shared" si="1"/>
        <v/>
      </c>
      <c r="I12" s="13" t="str">
        <f t="shared" si="2"/>
        <v/>
      </c>
      <c r="J12" s="14" t="str">
        <f>IF(R2&lt;1,"3%",IF(AND(R2&gt;=1,R2&lt;2),"5%",IF(AND(R2&gt;=2,R2&lt;4),"7%",IF(AND(R2&gt;=4,R2&lt;6),"8%",IF(AND(R2&gt;=6,R2&lt;8),"10%",IF(AND(R2&gt;=8,R2&lt;10),"12%",IF(AND(R2&gt;=10,R2&lt;12),"15%",IF(AND(R2&gt;=12,),"18%","18%"))))))))</f>
        <v>18%</v>
      </c>
      <c r="K12" s="15"/>
      <c r="L12" s="16"/>
      <c r="M12" s="16"/>
      <c r="N12" s="16"/>
      <c r="O12" s="17"/>
    </row>
    <row r="13" spans="1:19" ht="15.75" x14ac:dyDescent="0.25">
      <c r="A13" s="5">
        <v>4</v>
      </c>
      <c r="B13" s="4" t="s">
        <v>2</v>
      </c>
      <c r="C13" s="7">
        <f>[1]Пересчетный_Коэффициент!G10</f>
        <v>46.15</v>
      </c>
      <c r="D13" s="8">
        <v>129</v>
      </c>
      <c r="E13" s="9">
        <v>127</v>
      </c>
      <c r="F13" s="10">
        <f>'[1]Итоговый Отчет по ЗВЕРЯМ'!AB23</f>
        <v>129</v>
      </c>
      <c r="G13" s="11">
        <f t="shared" si="0"/>
        <v>2.7952329360780066</v>
      </c>
      <c r="H13" s="12">
        <f t="shared" si="1"/>
        <v>2.7518959913326113</v>
      </c>
      <c r="I13" s="13">
        <f t="shared" si="2"/>
        <v>2.7952329360780066</v>
      </c>
      <c r="J13" s="14" t="str">
        <f>IF(S2&lt;1,"3%",IF(AND(S2&gt;=1,S2&lt;2),"5%",IF(AND(S2&gt;=2,S2&lt;4),"7%",IF(AND(S2&gt;=4,S2&lt;6),"8%",IF(AND(S2&gt;=6,S2&lt;8),"10%",IF(AND(S2&gt;=8,S2&lt;10),"12%",IF(AND(S2&gt;=10,S2&lt;12),"15%",IF(AND(S2&gt;=12,),"18%","18%"))))))))</f>
        <v>7%</v>
      </c>
      <c r="K13" s="15">
        <f>IFERROR(SUM(ROUNDDOWN(F13*J13,0)),"")</f>
        <v>9</v>
      </c>
      <c r="L13" s="16">
        <v>1</v>
      </c>
      <c r="M13" s="16">
        <v>1</v>
      </c>
      <c r="N13" s="16">
        <f>IFERROR(SUM(K13-L13-M13-O13),"")</f>
        <v>6</v>
      </c>
      <c r="O13" s="17">
        <f>IFERROR(SUM(ROUNDDOWN(K13*20%,0)),"")</f>
        <v>1</v>
      </c>
    </row>
    <row r="14" spans="1:19" ht="25.5" x14ac:dyDescent="0.25">
      <c r="A14" s="5">
        <v>5</v>
      </c>
      <c r="B14" s="4" t="s">
        <v>22</v>
      </c>
      <c r="C14" s="7">
        <f>[1]Пересчетный_Коэффициент!G10</f>
        <v>46.15</v>
      </c>
      <c r="D14" s="8" t="s">
        <v>21</v>
      </c>
      <c r="E14" s="9" t="s">
        <v>21</v>
      </c>
      <c r="F14" s="10" t="str">
        <f>'[1]Итоговый Отчет по ЗВЕРЯМ'!AB25</f>
        <v/>
      </c>
      <c r="G14" s="11" t="str">
        <f t="shared" si="0"/>
        <v/>
      </c>
      <c r="H14" s="12" t="str">
        <f t="shared" si="1"/>
        <v/>
      </c>
      <c r="I14" s="13" t="str">
        <f t="shared" si="2"/>
        <v/>
      </c>
      <c r="J14" s="14">
        <v>0.18</v>
      </c>
      <c r="K14" s="15"/>
      <c r="L14" s="18"/>
      <c r="M14" s="18"/>
      <c r="N14" s="18"/>
      <c r="O14" s="19"/>
    </row>
    <row r="15" spans="1:19" ht="15.75" x14ac:dyDescent="0.25">
      <c r="A15" s="5">
        <v>6</v>
      </c>
      <c r="B15" s="4" t="s">
        <v>23</v>
      </c>
      <c r="C15" s="7">
        <f>[1]Пересчетный_Коэффициент!G10</f>
        <v>46.15</v>
      </c>
      <c r="D15" s="8">
        <v>3</v>
      </c>
      <c r="E15" s="9">
        <v>5</v>
      </c>
      <c r="F15" s="10">
        <f>'[1]Итоговый Отчет по ЗВЕРЯМ'!AB27</f>
        <v>6</v>
      </c>
      <c r="G15" s="11">
        <f t="shared" si="0"/>
        <v>6.500541711809317E-2</v>
      </c>
      <c r="H15" s="12">
        <f t="shared" si="1"/>
        <v>0.10834236186348863</v>
      </c>
      <c r="I15" s="13">
        <f t="shared" si="2"/>
        <v>0.13001083423618634</v>
      </c>
      <c r="J15" s="14">
        <v>0.1</v>
      </c>
      <c r="K15" s="15"/>
      <c r="L15" s="18"/>
      <c r="M15" s="18"/>
      <c r="N15" s="18"/>
      <c r="O15" s="19"/>
    </row>
    <row r="16" spans="1:19" ht="15.75" x14ac:dyDescent="0.25">
      <c r="A16" s="5">
        <v>7</v>
      </c>
      <c r="B16" s="4" t="s">
        <v>24</v>
      </c>
      <c r="C16" s="7">
        <f>[1]Пересчетный_Коэффициент!G10</f>
        <v>46.15</v>
      </c>
      <c r="D16" s="8">
        <v>5</v>
      </c>
      <c r="E16" s="9">
        <v>10</v>
      </c>
      <c r="F16" s="10">
        <f>'[1]Итоговый Отчет по ЗВЕРЯМ'!AB28</f>
        <v>30</v>
      </c>
      <c r="G16" s="11">
        <f t="shared" si="0"/>
        <v>0.10834236186348863</v>
      </c>
      <c r="H16" s="12">
        <f t="shared" si="1"/>
        <v>0.21668472372697725</v>
      </c>
      <c r="I16" s="13">
        <f t="shared" si="2"/>
        <v>0.65005417118093178</v>
      </c>
      <c r="J16" s="14">
        <v>0.35</v>
      </c>
      <c r="K16" s="15"/>
      <c r="L16" s="16"/>
      <c r="M16" s="16"/>
      <c r="N16" s="16"/>
      <c r="O16" s="17"/>
    </row>
    <row r="17" spans="1:15" ht="15.75" x14ac:dyDescent="0.25">
      <c r="A17" s="5">
        <v>8</v>
      </c>
      <c r="B17" s="4" t="s">
        <v>25</v>
      </c>
      <c r="C17" s="7">
        <f>[1]Пересчетный_Коэффициент!G10</f>
        <v>46.15</v>
      </c>
      <c r="D17" s="9">
        <v>73</v>
      </c>
      <c r="E17" s="9">
        <v>53</v>
      </c>
      <c r="F17" s="9"/>
      <c r="G17" s="11">
        <f t="shared" si="0"/>
        <v>1.5817984832069341</v>
      </c>
      <c r="H17" s="12">
        <f t="shared" si="1"/>
        <v>1.1484290357529794</v>
      </c>
      <c r="I17" s="13"/>
      <c r="J17" s="14">
        <v>0.1</v>
      </c>
      <c r="K17" s="15">
        <f>IFERROR(SUM(ROUNDDOWN(E17*J17,0)),"")</f>
        <v>5</v>
      </c>
      <c r="L17" s="18"/>
      <c r="M17" s="18"/>
      <c r="N17" s="18">
        <v>5</v>
      </c>
      <c r="O17" s="19"/>
    </row>
    <row r="18" spans="1:15" ht="16.5" thickBot="1" x14ac:dyDescent="0.3">
      <c r="A18" s="20">
        <v>9</v>
      </c>
      <c r="B18" s="21" t="s">
        <v>26</v>
      </c>
      <c r="C18" s="7">
        <f>[1]Пересчетный_Коэффициент!G10</f>
        <v>46.15</v>
      </c>
      <c r="D18" s="22">
        <v>12</v>
      </c>
      <c r="E18" s="22">
        <v>12</v>
      </c>
      <c r="F18" s="22"/>
      <c r="G18" s="11">
        <f t="shared" si="0"/>
        <v>0.26002166847237268</v>
      </c>
      <c r="H18" s="12">
        <f t="shared" si="1"/>
        <v>0.26002166847237268</v>
      </c>
      <c r="I18" s="13"/>
      <c r="J18" s="23">
        <v>0.15</v>
      </c>
      <c r="K18" s="15">
        <f>IFERROR(SUM(ROUNDDOWN(E18*J18,0)),"")</f>
        <v>1</v>
      </c>
      <c r="L18" s="24"/>
      <c r="M18" s="24"/>
      <c r="N18" s="24">
        <f>K18</f>
        <v>1</v>
      </c>
      <c r="O18" s="25"/>
    </row>
  </sheetData>
  <mergeCells count="21">
    <mergeCell ref="J6:J8"/>
    <mergeCell ref="K6:K8"/>
    <mergeCell ref="L6:O6"/>
    <mergeCell ref="L7:N7"/>
    <mergeCell ref="O7:O8"/>
    <mergeCell ref="I6:I8"/>
    <mergeCell ref="A1:O1"/>
    <mergeCell ref="A2:O2"/>
    <mergeCell ref="A3:O3"/>
    <mergeCell ref="A4:O4"/>
    <mergeCell ref="A5:A8"/>
    <mergeCell ref="B5:B8"/>
    <mergeCell ref="C5:C8"/>
    <mergeCell ref="D5:F5"/>
    <mergeCell ref="G5:I5"/>
    <mergeCell ref="J5:O5"/>
    <mergeCell ref="D6:D8"/>
    <mergeCell ref="E6:E8"/>
    <mergeCell ref="F6:F8"/>
    <mergeCell ref="G6:G8"/>
    <mergeCell ref="H6:H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1]!ZMU2017">
                <anchor moveWithCells="1" sizeWithCells="1">
                  <from>
                    <xdr:col>3</xdr:col>
                    <xdr:colOff>28575</xdr:colOff>
                    <xdr:row>5</xdr:row>
                    <xdr:rowOff>57150</xdr:rowOff>
                  </from>
                  <to>
                    <xdr:col>3</xdr:col>
                    <xdr:colOff>561975</xdr:colOff>
                    <xdr:row>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1]!ZMU2018">
                <anchor moveWithCells="1" sizeWithCells="1">
                  <from>
                    <xdr:col>4</xdr:col>
                    <xdr:colOff>28575</xdr:colOff>
                    <xdr:row>5</xdr:row>
                    <xdr:rowOff>57150</xdr:rowOff>
                  </from>
                  <to>
                    <xdr:col>4</xdr:col>
                    <xdr:colOff>542925</xdr:colOff>
                    <xdr:row>7</xdr:row>
                    <xdr:rowOff>923925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O18"/>
    </sheetView>
  </sheetViews>
  <sheetFormatPr defaultRowHeight="15" x14ac:dyDescent="0.25"/>
  <sheetData>
    <row r="1" spans="1:19" ht="20.25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1" t="s">
        <v>0</v>
      </c>
      <c r="R1" s="1" t="s">
        <v>1</v>
      </c>
      <c r="S1" s="1" t="s">
        <v>2</v>
      </c>
    </row>
    <row r="2" spans="1:19" ht="18.75" x14ac:dyDescent="0.3">
      <c r="A2" s="31" t="str">
        <f>"На территории " &amp;'[2]Ведомость учетных маршрутов'!G5</f>
        <v>На территории ООО Охота и пушнина Бурятии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2">
        <f>'[2]Итоговый Отчет по ЗВЕРЯМ'!AL19</f>
        <v>4.0184449999999998</v>
      </c>
      <c r="R2" s="3" t="str">
        <f>'[2]Итоговый Отчет по ЗВЕРЯМ'!AL22</f>
        <v/>
      </c>
      <c r="S2" s="3">
        <f>'[2]Итоговый Отчет по ЗВЕРЯМ'!AL23</f>
        <v>1.607378</v>
      </c>
    </row>
    <row r="3" spans="1:19" ht="18.75" x14ac:dyDescent="0.3">
      <c r="A3" s="31" t="str">
        <f>'[2]Ведомость учетных маршрутов'!G4 &amp;" Республики Бурятия"</f>
        <v>Мухоршибирский район Республики Бурятия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9" ht="19.5" thickBot="1" x14ac:dyDescent="0.35">
      <c r="A4" s="32" t="str">
        <f ca="1">"на период с 1 августа " &amp; YEAR( TODAY()) &amp;" г. до 1 августа "&amp; YEAR( TODAY())+1 &amp;" г."</f>
        <v>на период с 1 августа 2020 г. до 1 августа 2021 г.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9" ht="28.5" customHeight="1" x14ac:dyDescent="0.25">
      <c r="A5" s="33" t="s">
        <v>3</v>
      </c>
      <c r="B5" s="35" t="s">
        <v>4</v>
      </c>
      <c r="C5" s="35" t="s">
        <v>5</v>
      </c>
      <c r="D5" s="35" t="s">
        <v>6</v>
      </c>
      <c r="E5" s="35"/>
      <c r="F5" s="35"/>
      <c r="G5" s="35" t="s">
        <v>7</v>
      </c>
      <c r="H5" s="35"/>
      <c r="I5" s="35"/>
      <c r="J5" s="35" t="s">
        <v>8</v>
      </c>
      <c r="K5" s="35"/>
      <c r="L5" s="35"/>
      <c r="M5" s="35"/>
      <c r="N5" s="35"/>
      <c r="O5" s="36"/>
    </row>
    <row r="6" spans="1:19" x14ac:dyDescent="0.25">
      <c r="A6" s="34"/>
      <c r="B6" s="29"/>
      <c r="C6" s="29"/>
      <c r="D6" s="37" t="str">
        <f ca="1">YEAR( TODAY())-2 &amp; " г."</f>
        <v>2018 г.</v>
      </c>
      <c r="E6" s="29" t="str">
        <f ca="1">YEAR( TODAY()) - 1 &amp; " г."</f>
        <v>2019 г.</v>
      </c>
      <c r="F6" s="29" t="str">
        <f ca="1">YEAR( TODAY()) &amp; " г."</f>
        <v>2020 г.</v>
      </c>
      <c r="G6" s="37" t="str">
        <f ca="1">YEAR( TODAY())-2 &amp; " г."</f>
        <v>2018 г.</v>
      </c>
      <c r="H6" s="29" t="str">
        <f ca="1">YEAR( TODAY()) - 1 &amp; " г."</f>
        <v>2019 г.</v>
      </c>
      <c r="I6" s="29" t="str">
        <f ca="1">YEAR( TODAY()) &amp; " г."</f>
        <v>2020 г.</v>
      </c>
      <c r="J6" s="29" t="s">
        <v>9</v>
      </c>
      <c r="K6" s="29" t="s">
        <v>10</v>
      </c>
      <c r="L6" s="29" t="s">
        <v>11</v>
      </c>
      <c r="M6" s="29"/>
      <c r="N6" s="29"/>
      <c r="O6" s="40"/>
    </row>
    <row r="7" spans="1:19" x14ac:dyDescent="0.25">
      <c r="A7" s="34"/>
      <c r="B7" s="29"/>
      <c r="C7" s="29"/>
      <c r="D7" s="38"/>
      <c r="E7" s="29"/>
      <c r="F7" s="29"/>
      <c r="G7" s="38"/>
      <c r="H7" s="29"/>
      <c r="I7" s="29"/>
      <c r="J7" s="29"/>
      <c r="K7" s="29"/>
      <c r="L7" s="29" t="s">
        <v>12</v>
      </c>
      <c r="M7" s="29"/>
      <c r="N7" s="29"/>
      <c r="O7" s="40" t="s">
        <v>13</v>
      </c>
    </row>
    <row r="8" spans="1:19" ht="63.75" x14ac:dyDescent="0.25">
      <c r="A8" s="34"/>
      <c r="B8" s="29"/>
      <c r="C8" s="29"/>
      <c r="D8" s="39"/>
      <c r="E8" s="29"/>
      <c r="F8" s="29"/>
      <c r="G8" s="39"/>
      <c r="H8" s="29"/>
      <c r="I8" s="29"/>
      <c r="J8" s="29"/>
      <c r="K8" s="29"/>
      <c r="L8" s="4" t="s">
        <v>14</v>
      </c>
      <c r="M8" s="4" t="s">
        <v>15</v>
      </c>
      <c r="N8" s="4" t="s">
        <v>16</v>
      </c>
      <c r="O8" s="40"/>
    </row>
    <row r="9" spans="1:19" x14ac:dyDescent="0.25">
      <c r="A9" s="5">
        <v>1</v>
      </c>
      <c r="B9" s="4">
        <v>2</v>
      </c>
      <c r="C9" s="4">
        <v>3</v>
      </c>
      <c r="D9" s="4">
        <v>5</v>
      </c>
      <c r="E9" s="4">
        <v>6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6">
        <v>15</v>
      </c>
    </row>
    <row r="10" spans="1:19" ht="15.75" x14ac:dyDescent="0.25">
      <c r="A10" s="5">
        <v>1</v>
      </c>
      <c r="B10" s="4" t="s">
        <v>17</v>
      </c>
      <c r="C10" s="7">
        <f>[2]Пересчетный_Коэффициент!G10</f>
        <v>75.900000000000006</v>
      </c>
      <c r="D10" s="8">
        <v>261</v>
      </c>
      <c r="E10" s="9">
        <v>300</v>
      </c>
      <c r="F10" s="10">
        <f>'[2]Итоговый Отчет по ЗВЕРЯМ'!AB19</f>
        <v>305</v>
      </c>
      <c r="G10" s="11">
        <f>IFERROR(D10/C10,"")</f>
        <v>3.4387351778656123</v>
      </c>
      <c r="H10" s="12">
        <f>IFERROR(E10/C10,"")</f>
        <v>3.9525691699604741</v>
      </c>
      <c r="I10" s="13">
        <f>IFERROR(F10/C10,"")</f>
        <v>4.0184453227931485</v>
      </c>
      <c r="J10" s="14" t="str">
        <f>IF(Q2&lt;1,"3%",IF(AND(Q2&gt;=1,Q2&lt;2),"5%",IF(AND(Q2&gt;=2,Q2&lt;4),"7%",IF(AND(Q2&gt;=4,Q2&lt;6),"8%",IF(AND(Q2&gt;=6,Q2&lt;8),"10%",IF(AND(Q2&gt;=8,Q2&lt;10),"12%",IF(AND(Q2&gt;=10,Q2&lt;12),"15%",IF(AND(Q2&gt;=12,),"18%","18%"))))))))</f>
        <v>8%</v>
      </c>
      <c r="K10" s="15">
        <f>IFERROR(SUM(ROUNDDOWN(F10*J10,0)),"")</f>
        <v>24</v>
      </c>
      <c r="L10" s="16"/>
      <c r="M10" s="15">
        <f>IFERROR(SUM(ROUNDDOWN(K10*25%,0)),"")</f>
        <v>6</v>
      </c>
      <c r="N10" s="16">
        <v>12</v>
      </c>
      <c r="O10" s="17">
        <v>6</v>
      </c>
    </row>
    <row r="11" spans="1:19" ht="15.75" x14ac:dyDescent="0.25">
      <c r="A11" s="5">
        <v>2</v>
      </c>
      <c r="B11" s="4" t="s">
        <v>19</v>
      </c>
      <c r="C11" s="7">
        <f>[2]Пересчетный_Коэффициент!G10</f>
        <v>75.900000000000006</v>
      </c>
      <c r="D11" s="8">
        <v>182</v>
      </c>
      <c r="E11" s="9">
        <v>242</v>
      </c>
      <c r="F11" s="10">
        <f>'[2]Итоговый Отчет по ЗВЕРЯМ'!AB16</f>
        <v>140</v>
      </c>
      <c r="G11" s="11">
        <f t="shared" ref="G11:G17" si="0">IFERROR(D11/C11,"")</f>
        <v>2.397891963109354</v>
      </c>
      <c r="H11" s="12">
        <f t="shared" ref="H11:H17" si="1">IFERROR(E11/C11,"")</f>
        <v>3.1884057971014492</v>
      </c>
      <c r="I11" s="13">
        <f t="shared" ref="I11:I16" si="2">IFERROR(F11/C11,"")</f>
        <v>1.8445322793148879</v>
      </c>
      <c r="J11" s="14">
        <v>0.05</v>
      </c>
      <c r="K11" s="15">
        <f t="shared" ref="K11:K16" si="3">IFERROR(SUM(ROUNDDOWN(F11*J11,0)),"")</f>
        <v>7</v>
      </c>
      <c r="L11" s="15">
        <f>IFERROR(SUM(ROUNDDOWN(K11*75%,0)),"")</f>
        <v>5</v>
      </c>
      <c r="M11" s="15">
        <f>IFERROR(SUM(ROUNDUP(K11*25%,0)),"")</f>
        <v>2</v>
      </c>
      <c r="N11" s="18"/>
      <c r="O11" s="19"/>
    </row>
    <row r="12" spans="1:19" ht="15.75" x14ac:dyDescent="0.25">
      <c r="A12" s="5">
        <v>3</v>
      </c>
      <c r="B12" s="4" t="s">
        <v>20</v>
      </c>
      <c r="C12" s="7">
        <f>[2]Пересчетный_Коэффициент!G10</f>
        <v>75.900000000000006</v>
      </c>
      <c r="D12" s="8"/>
      <c r="E12" s="9" t="s">
        <v>21</v>
      </c>
      <c r="F12" s="10" t="str">
        <f>'[2]Итоговый Отчет по ЗВЕРЯМ'!AB22</f>
        <v/>
      </c>
      <c r="G12" s="11">
        <f t="shared" si="0"/>
        <v>0</v>
      </c>
      <c r="H12" s="12" t="str">
        <f t="shared" si="1"/>
        <v/>
      </c>
      <c r="I12" s="13" t="str">
        <f t="shared" si="2"/>
        <v/>
      </c>
      <c r="J12" s="14" t="str">
        <f>IF(R2&lt;1,"3%",IF(AND(R2&gt;=1,R2&lt;2),"5%",IF(AND(R2&gt;=2,R2&lt;4),"7%",IF(AND(R2&gt;=4,R2&lt;6),"8%",IF(AND(R2&gt;=6,R2&lt;8),"10%",IF(AND(R2&gt;=8,R2&lt;10),"12%",IF(AND(R2&gt;=10,R2&lt;12),"15%",IF(AND(R2&gt;=12,),"18%","18%"))))))))</f>
        <v>18%</v>
      </c>
      <c r="K12" s="15" t="str">
        <f t="shared" si="3"/>
        <v/>
      </c>
      <c r="L12" s="16"/>
      <c r="M12" s="16" t="str">
        <f>IFERROR(SUM(ROUNDDOWN(K12*25%,0)),"")</f>
        <v/>
      </c>
      <c r="N12" s="16"/>
      <c r="O12" s="17"/>
    </row>
    <row r="13" spans="1:19" ht="15.75" x14ac:dyDescent="0.25">
      <c r="A13" s="5">
        <v>4</v>
      </c>
      <c r="B13" s="4" t="s">
        <v>2</v>
      </c>
      <c r="C13" s="7">
        <f>[2]Пересчетный_Коэффициент!G10</f>
        <v>75.900000000000006</v>
      </c>
      <c r="D13" s="8">
        <v>129</v>
      </c>
      <c r="E13" s="9">
        <v>122</v>
      </c>
      <c r="F13" s="10">
        <f>'[2]Итоговый Отчет по ЗВЕРЯМ'!AB23</f>
        <v>122</v>
      </c>
      <c r="G13" s="11">
        <f t="shared" si="0"/>
        <v>1.6996047430830039</v>
      </c>
      <c r="H13" s="12">
        <f t="shared" si="1"/>
        <v>1.6073781291172595</v>
      </c>
      <c r="I13" s="13">
        <f t="shared" si="2"/>
        <v>1.6073781291172595</v>
      </c>
      <c r="J13" s="14" t="str">
        <f>IF(S2&lt;1,"3%",IF(AND(S2&gt;=1,S2&lt;2),"5%",IF(AND(S2&gt;=2,S2&lt;4),"7%",IF(AND(S2&gt;=4,S2&lt;6),"8%",IF(AND(S2&gt;=6,S2&lt;8),"10%",IF(AND(S2&gt;=8,S2&lt;10),"12%",IF(AND(S2&gt;=10,S2&lt;12),"15%",IF(AND(S2&gt;=12,),"18%","18%"))))))))</f>
        <v>5%</v>
      </c>
      <c r="K13" s="15">
        <f t="shared" si="3"/>
        <v>6</v>
      </c>
      <c r="L13" s="16">
        <f>IFERROR(SUM(ROUNDDOWN(K13*25%,0)),"")</f>
        <v>1</v>
      </c>
      <c r="M13" s="16"/>
      <c r="N13" s="16">
        <f>IFERROR(SUM(K13-L13-M13-O13),"")</f>
        <v>4</v>
      </c>
      <c r="O13" s="17">
        <f>IFERROR(SUM(ROUNDDOWN(K13*20%,0)),"")</f>
        <v>1</v>
      </c>
    </row>
    <row r="14" spans="1:19" ht="25.5" x14ac:dyDescent="0.25">
      <c r="A14" s="5">
        <v>5</v>
      </c>
      <c r="B14" s="4" t="s">
        <v>22</v>
      </c>
      <c r="C14" s="7">
        <f>[2]Пересчетный_Коэффициент!G10</f>
        <v>75.900000000000006</v>
      </c>
      <c r="D14" s="8"/>
      <c r="E14" s="9" t="s">
        <v>21</v>
      </c>
      <c r="F14" s="10" t="str">
        <f>'[2]Итоговый Отчет по ЗВЕРЯМ'!AB25</f>
        <v/>
      </c>
      <c r="G14" s="11">
        <f t="shared" si="0"/>
        <v>0</v>
      </c>
      <c r="H14" s="12" t="str">
        <f t="shared" si="1"/>
        <v/>
      </c>
      <c r="I14" s="13" t="str">
        <f t="shared" si="2"/>
        <v/>
      </c>
      <c r="J14" s="14">
        <v>0.18</v>
      </c>
      <c r="K14" s="15" t="str">
        <f t="shared" si="3"/>
        <v/>
      </c>
      <c r="L14" s="18"/>
      <c r="M14" s="18"/>
      <c r="N14" s="18"/>
      <c r="O14" s="19"/>
    </row>
    <row r="15" spans="1:19" ht="15.75" x14ac:dyDescent="0.25">
      <c r="A15" s="5">
        <v>6</v>
      </c>
      <c r="B15" s="4" t="s">
        <v>23</v>
      </c>
      <c r="C15" s="7">
        <f>[2]Пересчетный_Коэффициент!G10</f>
        <v>75.900000000000006</v>
      </c>
      <c r="D15" s="8">
        <v>6</v>
      </c>
      <c r="E15" s="9" t="s">
        <v>21</v>
      </c>
      <c r="F15" s="10" t="str">
        <f>'[2]Итоговый Отчет по ЗВЕРЯМ'!AB27</f>
        <v/>
      </c>
      <c r="G15" s="11">
        <f t="shared" si="0"/>
        <v>7.9051383399209474E-2</v>
      </c>
      <c r="H15" s="12" t="str">
        <f t="shared" si="1"/>
        <v/>
      </c>
      <c r="I15" s="13" t="str">
        <f t="shared" si="2"/>
        <v/>
      </c>
      <c r="J15" s="14">
        <v>0.1</v>
      </c>
      <c r="K15" s="15" t="str">
        <f t="shared" si="3"/>
        <v/>
      </c>
      <c r="L15" s="18"/>
      <c r="M15" s="18"/>
      <c r="N15" s="18"/>
      <c r="O15" s="19"/>
    </row>
    <row r="16" spans="1:19" ht="15.75" x14ac:dyDescent="0.25">
      <c r="A16" s="5">
        <v>7</v>
      </c>
      <c r="B16" s="4" t="s">
        <v>24</v>
      </c>
      <c r="C16" s="7">
        <f>[2]Пересчетный_Коэффициент!G10</f>
        <v>75.900000000000006</v>
      </c>
      <c r="D16" s="8">
        <v>286</v>
      </c>
      <c r="E16" s="9">
        <v>275</v>
      </c>
      <c r="F16" s="10">
        <f>'[2]Итоговый Отчет по ЗВЕРЯМ'!AB28</f>
        <v>134</v>
      </c>
      <c r="G16" s="11">
        <f t="shared" si="0"/>
        <v>3.7681159420289854</v>
      </c>
      <c r="H16" s="12">
        <f t="shared" si="1"/>
        <v>3.6231884057971011</v>
      </c>
      <c r="I16" s="13">
        <f t="shared" si="2"/>
        <v>1.7654808959156785</v>
      </c>
      <c r="J16" s="14">
        <v>0.35</v>
      </c>
      <c r="K16" s="15">
        <f t="shared" si="3"/>
        <v>46</v>
      </c>
      <c r="L16" s="16"/>
      <c r="M16" s="16"/>
      <c r="N16" s="16">
        <f>K16</f>
        <v>46</v>
      </c>
      <c r="O16" s="17"/>
    </row>
    <row r="17" spans="1:15" ht="15.75" x14ac:dyDescent="0.25">
      <c r="A17" s="5">
        <v>8</v>
      </c>
      <c r="B17" s="4" t="s">
        <v>25</v>
      </c>
      <c r="C17" s="7">
        <f>[2]Пересчетный_Коэффициент!G10</f>
        <v>75.900000000000006</v>
      </c>
      <c r="D17" s="9">
        <v>113</v>
      </c>
      <c r="E17" s="9">
        <v>90</v>
      </c>
      <c r="F17" s="9"/>
      <c r="G17" s="11">
        <f t="shared" si="0"/>
        <v>1.4888010540184453</v>
      </c>
      <c r="H17" s="12">
        <f t="shared" si="1"/>
        <v>1.1857707509881421</v>
      </c>
      <c r="I17" s="13"/>
      <c r="J17" s="14">
        <v>0.1</v>
      </c>
      <c r="K17" s="15">
        <f>IFERROR(SUM(ROUNDDOWN(E17*J17,0)),"")</f>
        <v>9</v>
      </c>
      <c r="L17" s="18"/>
      <c r="M17" s="18"/>
      <c r="N17" s="18">
        <v>9</v>
      </c>
      <c r="O17" s="19"/>
    </row>
    <row r="18" spans="1:15" ht="16.5" thickBot="1" x14ac:dyDescent="0.3">
      <c r="A18" s="20">
        <v>9</v>
      </c>
      <c r="B18" s="21" t="s">
        <v>26</v>
      </c>
      <c r="C18" s="7">
        <f>[2]Пересчетный_Коэффициент!G10</f>
        <v>75.900000000000006</v>
      </c>
      <c r="D18" s="22"/>
      <c r="E18" s="22"/>
      <c r="F18" s="22"/>
      <c r="G18" s="11"/>
      <c r="H18" s="12"/>
      <c r="I18" s="13"/>
      <c r="J18" s="23">
        <v>0.15</v>
      </c>
      <c r="K18" s="15"/>
      <c r="L18" s="24"/>
      <c r="M18" s="24"/>
      <c r="N18" s="24"/>
      <c r="O18" s="25"/>
    </row>
  </sheetData>
  <mergeCells count="21">
    <mergeCell ref="J6:J8"/>
    <mergeCell ref="K6:K8"/>
    <mergeCell ref="L6:O6"/>
    <mergeCell ref="L7:N7"/>
    <mergeCell ref="O7:O8"/>
    <mergeCell ref="I6:I8"/>
    <mergeCell ref="A1:O1"/>
    <mergeCell ref="A2:O2"/>
    <mergeCell ref="A3:O3"/>
    <mergeCell ref="A4:O4"/>
    <mergeCell ref="A5:A8"/>
    <mergeCell ref="B5:B8"/>
    <mergeCell ref="C5:C8"/>
    <mergeCell ref="D5:F5"/>
    <mergeCell ref="G5:I5"/>
    <mergeCell ref="J5:O5"/>
    <mergeCell ref="D6:D8"/>
    <mergeCell ref="E6:E8"/>
    <mergeCell ref="F6:F8"/>
    <mergeCell ref="G6:G8"/>
    <mergeCell ref="H6:H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2]!ZMU2017">
                <anchor moveWithCells="1" sizeWithCells="1">
                  <from>
                    <xdr:col>3</xdr:col>
                    <xdr:colOff>28575</xdr:colOff>
                    <xdr:row>5</xdr:row>
                    <xdr:rowOff>57150</xdr:rowOff>
                  </from>
                  <to>
                    <xdr:col>3</xdr:col>
                    <xdr:colOff>561975</xdr:colOff>
                    <xdr:row>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2]!ZMU2018">
                <anchor moveWithCells="1" sizeWithCells="1">
                  <from>
                    <xdr:col>4</xdr:col>
                    <xdr:colOff>28575</xdr:colOff>
                    <xdr:row>5</xdr:row>
                    <xdr:rowOff>57150</xdr:rowOff>
                  </from>
                  <to>
                    <xdr:col>4</xdr:col>
                    <xdr:colOff>542925</xdr:colOff>
                    <xdr:row>7</xdr:row>
                    <xdr:rowOff>923925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O18"/>
    </sheetView>
  </sheetViews>
  <sheetFormatPr defaultRowHeight="15" x14ac:dyDescent="0.25"/>
  <sheetData>
    <row r="1" spans="1:19" ht="20.25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1" t="s">
        <v>0</v>
      </c>
      <c r="R1" s="1" t="s">
        <v>1</v>
      </c>
      <c r="S1" s="1" t="s">
        <v>2</v>
      </c>
    </row>
    <row r="2" spans="1:19" ht="18.75" x14ac:dyDescent="0.3">
      <c r="A2" s="31" t="str">
        <f>"На территории " &amp;'[4]Ведомость учетных маршрутов'!G5</f>
        <v>На территории ООО Родник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2">
        <f>'[4]Итоговый Отчет по ЗВЕРЯМ'!AL19</f>
        <v>11.083743999999999</v>
      </c>
      <c r="R2" s="3" t="str">
        <f>'[4]Итоговый Отчет по ЗВЕРЯМ'!AL22</f>
        <v/>
      </c>
      <c r="S2" s="3">
        <f>'[4]Итоговый Отчет по ЗВЕРЯМ'!AL23</f>
        <v>10.714286</v>
      </c>
    </row>
    <row r="3" spans="1:19" ht="18.75" x14ac:dyDescent="0.3">
      <c r="A3" s="31" t="str">
        <f>'[4]Ведомость учетных маршрутов'!G4 &amp;" Республики Бурятия"</f>
        <v>Мухоршибирский район Республики Бурятия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9" ht="19.5" thickBot="1" x14ac:dyDescent="0.35">
      <c r="A4" s="32" t="str">
        <f ca="1">"на период с 1 августа " &amp; YEAR( TODAY()) &amp;" г. до 1 августа "&amp; YEAR( TODAY())+1 &amp;" г."</f>
        <v>на период с 1 августа 2020 г. до 1 августа 2021 г.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9" ht="31.5" customHeight="1" x14ac:dyDescent="0.25">
      <c r="A5" s="33" t="s">
        <v>3</v>
      </c>
      <c r="B5" s="35" t="s">
        <v>4</v>
      </c>
      <c r="C5" s="35" t="s">
        <v>5</v>
      </c>
      <c r="D5" s="35" t="s">
        <v>6</v>
      </c>
      <c r="E5" s="35"/>
      <c r="F5" s="35"/>
      <c r="G5" s="35" t="s">
        <v>7</v>
      </c>
      <c r="H5" s="35"/>
      <c r="I5" s="35"/>
      <c r="J5" s="35" t="s">
        <v>8</v>
      </c>
      <c r="K5" s="35"/>
      <c r="L5" s="35"/>
      <c r="M5" s="35"/>
      <c r="N5" s="35"/>
      <c r="O5" s="36"/>
    </row>
    <row r="6" spans="1:19" ht="15" customHeight="1" x14ac:dyDescent="0.25">
      <c r="A6" s="34"/>
      <c r="B6" s="29"/>
      <c r="C6" s="29"/>
      <c r="D6" s="37" t="str">
        <f ca="1">YEAR( TODAY())-2 &amp; " г."</f>
        <v>2018 г.</v>
      </c>
      <c r="E6" s="29" t="str">
        <f ca="1">YEAR( TODAY()) - 1 &amp; " г."</f>
        <v>2019 г.</v>
      </c>
      <c r="F6" s="29" t="str">
        <f ca="1">YEAR( TODAY()) &amp; " г."</f>
        <v>2020 г.</v>
      </c>
      <c r="G6" s="37" t="str">
        <f ca="1">YEAR( TODAY())-2 &amp; " г."</f>
        <v>2018 г.</v>
      </c>
      <c r="H6" s="29" t="str">
        <f ca="1">YEAR( TODAY()) - 1 &amp; " г."</f>
        <v>2019 г.</v>
      </c>
      <c r="I6" s="29" t="str">
        <f ca="1">YEAR( TODAY()) &amp; " г."</f>
        <v>2020 г.</v>
      </c>
      <c r="J6" s="29" t="s">
        <v>9</v>
      </c>
      <c r="K6" s="29" t="s">
        <v>10</v>
      </c>
      <c r="L6" s="29" t="s">
        <v>11</v>
      </c>
      <c r="M6" s="29"/>
      <c r="N6" s="29"/>
      <c r="O6" s="40"/>
    </row>
    <row r="7" spans="1:19" ht="15" customHeight="1" x14ac:dyDescent="0.25">
      <c r="A7" s="34"/>
      <c r="B7" s="29"/>
      <c r="C7" s="29"/>
      <c r="D7" s="38"/>
      <c r="E7" s="29"/>
      <c r="F7" s="29"/>
      <c r="G7" s="38"/>
      <c r="H7" s="29"/>
      <c r="I7" s="29"/>
      <c r="J7" s="29"/>
      <c r="K7" s="29"/>
      <c r="L7" s="29" t="s">
        <v>12</v>
      </c>
      <c r="M7" s="29"/>
      <c r="N7" s="29"/>
      <c r="O7" s="40" t="s">
        <v>13</v>
      </c>
    </row>
    <row r="8" spans="1:19" ht="63.75" x14ac:dyDescent="0.25">
      <c r="A8" s="34"/>
      <c r="B8" s="29"/>
      <c r="C8" s="29"/>
      <c r="D8" s="39"/>
      <c r="E8" s="29"/>
      <c r="F8" s="29"/>
      <c r="G8" s="39"/>
      <c r="H8" s="29"/>
      <c r="I8" s="29"/>
      <c r="J8" s="29"/>
      <c r="K8" s="29"/>
      <c r="L8" s="26" t="s">
        <v>14</v>
      </c>
      <c r="M8" s="26" t="s">
        <v>15</v>
      </c>
      <c r="N8" s="26" t="s">
        <v>16</v>
      </c>
      <c r="O8" s="40"/>
    </row>
    <row r="9" spans="1:19" x14ac:dyDescent="0.25">
      <c r="A9" s="28">
        <v>1</v>
      </c>
      <c r="B9" s="26">
        <v>2</v>
      </c>
      <c r="C9" s="26">
        <v>3</v>
      </c>
      <c r="D9" s="26">
        <v>5</v>
      </c>
      <c r="E9" s="26">
        <v>6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7">
        <v>15</v>
      </c>
    </row>
    <row r="10" spans="1:19" ht="15.75" x14ac:dyDescent="0.25">
      <c r="A10" s="28">
        <v>1</v>
      </c>
      <c r="B10" s="26" t="s">
        <v>17</v>
      </c>
      <c r="C10" s="7">
        <f>[4]Пересчетный_Коэффициент!G10</f>
        <v>8.1199999999999992</v>
      </c>
      <c r="D10" s="8">
        <v>73</v>
      </c>
      <c r="E10" s="9">
        <v>70</v>
      </c>
      <c r="F10" s="10">
        <f>'[4]Итоговый Отчет по ЗВЕРЯМ'!AB19</f>
        <v>90</v>
      </c>
      <c r="G10" s="11">
        <f>IFERROR(D10/C10,"")</f>
        <v>8.9901477832512331</v>
      </c>
      <c r="H10" s="12">
        <f>IFERROR(E10/C10,"")</f>
        <v>8.6206896551724146</v>
      </c>
      <c r="I10" s="13">
        <f>IFERROR(F10/C10,"")</f>
        <v>11.083743842364534</v>
      </c>
      <c r="J10" s="14" t="str">
        <f>IF(Q2&lt;1,"3%",IF(AND(Q2&gt;=1,Q2&lt;2),"5%",IF(AND(Q2&gt;=2,Q2&lt;4),"7%",IF(AND(Q2&gt;=4,Q2&lt;6),"8%",IF(AND(Q2&gt;=6,Q2&lt;8),"10%",IF(AND(Q2&gt;=8,Q2&lt;10),"12%",IF(AND(Q2&gt;=10,Q2&lt;12),"15%",IF(AND(Q2&gt;=12,),"18%","18%"))))))))</f>
        <v>15%</v>
      </c>
      <c r="K10" s="15">
        <f>IFERROR(SUM(ROUNDDOWN(F10*J10,0)),"")</f>
        <v>13</v>
      </c>
      <c r="L10" s="16"/>
      <c r="M10" s="15">
        <f>IFERROR(SUM(ROUNDDOWN(K10*25%,0)),"")</f>
        <v>3</v>
      </c>
      <c r="N10" s="16">
        <v>5</v>
      </c>
      <c r="O10" s="17">
        <v>2</v>
      </c>
    </row>
    <row r="11" spans="1:19" ht="15.75" x14ac:dyDescent="0.25">
      <c r="A11" s="28">
        <v>2</v>
      </c>
      <c r="B11" s="26" t="s">
        <v>19</v>
      </c>
      <c r="C11" s="7">
        <f>[4]Пересчетный_Коэффициент!G10</f>
        <v>8.1199999999999992</v>
      </c>
      <c r="D11" s="8">
        <v>25</v>
      </c>
      <c r="E11" s="9">
        <v>16</v>
      </c>
      <c r="F11" s="10">
        <f>'[4]Итоговый Отчет по ЗВЕРЯМ'!AB16</f>
        <v>32</v>
      </c>
      <c r="G11" s="11">
        <f t="shared" ref="G11:G18" si="0">IFERROR(D11/C11,"")</f>
        <v>3.0788177339901481</v>
      </c>
      <c r="H11" s="12">
        <f t="shared" ref="H11:H18" si="1">IFERROR(E11/C11,"")</f>
        <v>1.9704433497536948</v>
      </c>
      <c r="I11" s="13">
        <f t="shared" ref="I11:I18" si="2">IFERROR(F11/C11,"")</f>
        <v>3.9408866995073897</v>
      </c>
      <c r="J11" s="14">
        <v>0.05</v>
      </c>
      <c r="K11" s="15"/>
      <c r="L11" s="15"/>
      <c r="M11" s="15"/>
      <c r="N11" s="18"/>
      <c r="O11" s="19"/>
    </row>
    <row r="12" spans="1:19" ht="15.75" x14ac:dyDescent="0.25">
      <c r="A12" s="28">
        <v>3</v>
      </c>
      <c r="B12" s="26" t="s">
        <v>20</v>
      </c>
      <c r="C12" s="7">
        <f>[4]Пересчетный_Коэффициент!G10</f>
        <v>8.1199999999999992</v>
      </c>
      <c r="D12" s="8" t="s">
        <v>21</v>
      </c>
      <c r="E12" s="9" t="s">
        <v>21</v>
      </c>
      <c r="F12" s="10" t="str">
        <f>'[4]Итоговый Отчет по ЗВЕРЯМ'!AB22</f>
        <v/>
      </c>
      <c r="G12" s="11" t="str">
        <f t="shared" si="0"/>
        <v/>
      </c>
      <c r="H12" s="12" t="str">
        <f t="shared" si="1"/>
        <v/>
      </c>
      <c r="I12" s="13" t="str">
        <f t="shared" si="2"/>
        <v/>
      </c>
      <c r="J12" s="14" t="str">
        <f>IF(R2&lt;1,"3%",IF(AND(R2&gt;=1,R2&lt;2),"5%",IF(AND(R2&gt;=2,R2&lt;4),"7%",IF(AND(R2&gt;=4,R2&lt;6),"8%",IF(AND(R2&gt;=6,R2&lt;8),"10%",IF(AND(R2&gt;=8,R2&lt;10),"12%",IF(AND(R2&gt;=10,R2&lt;12),"15%",IF(AND(R2&gt;=12,),"18%","18%"))))))))</f>
        <v>18%</v>
      </c>
      <c r="K12" s="15"/>
      <c r="L12" s="16"/>
      <c r="M12" s="16"/>
      <c r="N12" s="16"/>
      <c r="O12" s="17"/>
    </row>
    <row r="13" spans="1:19" ht="15.75" x14ac:dyDescent="0.25">
      <c r="A13" s="28">
        <v>4</v>
      </c>
      <c r="B13" s="26" t="s">
        <v>2</v>
      </c>
      <c r="C13" s="7">
        <f>[4]Пересчетный_Коэффициент!G10</f>
        <v>8.1199999999999992</v>
      </c>
      <c r="D13" s="8">
        <v>80</v>
      </c>
      <c r="E13" s="9">
        <v>77</v>
      </c>
      <c r="F13" s="10">
        <f>'[4]Итоговый Отчет по ЗВЕРЯМ'!AB23</f>
        <v>87</v>
      </c>
      <c r="G13" s="11">
        <f t="shared" si="0"/>
        <v>9.8522167487684733</v>
      </c>
      <c r="H13" s="12">
        <f t="shared" si="1"/>
        <v>9.4827586206896566</v>
      </c>
      <c r="I13" s="13">
        <f t="shared" si="2"/>
        <v>10.714285714285715</v>
      </c>
      <c r="J13" s="14">
        <v>0.12</v>
      </c>
      <c r="K13" s="15">
        <f t="shared" ref="K13:K16" si="3">IFERROR(SUM(ROUNDDOWN(F13*J13,0)),"")</f>
        <v>10</v>
      </c>
      <c r="L13" s="16">
        <v>1</v>
      </c>
      <c r="M13" s="16">
        <v>1</v>
      </c>
      <c r="N13" s="16">
        <f>IFERROR(SUM(K13-L13-M13-O13),"")</f>
        <v>6</v>
      </c>
      <c r="O13" s="17">
        <f>IFERROR(SUM(ROUNDDOWN(K13*20%,0)),"")</f>
        <v>2</v>
      </c>
    </row>
    <row r="14" spans="1:19" ht="25.5" x14ac:dyDescent="0.25">
      <c r="A14" s="28">
        <v>5</v>
      </c>
      <c r="B14" s="26" t="s">
        <v>22</v>
      </c>
      <c r="C14" s="7">
        <f>[4]Пересчетный_Коэффициент!G10</f>
        <v>8.1199999999999992</v>
      </c>
      <c r="D14" s="8" t="s">
        <v>21</v>
      </c>
      <c r="E14" s="9" t="s">
        <v>21</v>
      </c>
      <c r="F14" s="10" t="str">
        <f>'[4]Итоговый Отчет по ЗВЕРЯМ'!AB25</f>
        <v/>
      </c>
      <c r="G14" s="11" t="str">
        <f t="shared" si="0"/>
        <v/>
      </c>
      <c r="H14" s="12" t="str">
        <f t="shared" si="1"/>
        <v/>
      </c>
      <c r="I14" s="13" t="str">
        <f t="shared" si="2"/>
        <v/>
      </c>
      <c r="J14" s="14">
        <v>0.18</v>
      </c>
      <c r="K14" s="15" t="str">
        <f t="shared" si="3"/>
        <v/>
      </c>
      <c r="L14" s="18"/>
      <c r="M14" s="18"/>
      <c r="N14" s="18"/>
      <c r="O14" s="19"/>
    </row>
    <row r="15" spans="1:19" ht="15.75" x14ac:dyDescent="0.25">
      <c r="A15" s="28">
        <v>6</v>
      </c>
      <c r="B15" s="26" t="s">
        <v>23</v>
      </c>
      <c r="C15" s="7">
        <f>[4]Пересчетный_Коэффициент!G10</f>
        <v>8.1199999999999992</v>
      </c>
      <c r="D15" s="8">
        <v>1</v>
      </c>
      <c r="E15" s="9">
        <v>1</v>
      </c>
      <c r="F15" s="10">
        <f>'[4]Итоговый Отчет по ЗВЕРЯМ'!AB27</f>
        <v>3</v>
      </c>
      <c r="G15" s="11">
        <f t="shared" si="0"/>
        <v>0.12315270935960593</v>
      </c>
      <c r="H15" s="12">
        <f t="shared" si="1"/>
        <v>0.12315270935960593</v>
      </c>
      <c r="I15" s="13">
        <f t="shared" si="2"/>
        <v>0.36945812807881778</v>
      </c>
      <c r="J15" s="14">
        <v>0.1</v>
      </c>
      <c r="K15" s="15"/>
      <c r="L15" s="18"/>
      <c r="M15" s="18"/>
      <c r="N15" s="18"/>
      <c r="O15" s="19"/>
    </row>
    <row r="16" spans="1:19" ht="15.75" x14ac:dyDescent="0.25">
      <c r="A16" s="28">
        <v>7</v>
      </c>
      <c r="B16" s="26" t="s">
        <v>24</v>
      </c>
      <c r="C16" s="7">
        <f>[4]Пересчетный_Коэффициент!G10</f>
        <v>8.1199999999999992</v>
      </c>
      <c r="D16" s="8">
        <v>9</v>
      </c>
      <c r="E16" s="9">
        <v>9</v>
      </c>
      <c r="F16" s="10">
        <f>'[4]Итоговый Отчет по ЗВЕРЯМ'!AB28</f>
        <v>17</v>
      </c>
      <c r="G16" s="11">
        <f t="shared" si="0"/>
        <v>1.1083743842364533</v>
      </c>
      <c r="H16" s="12">
        <f t="shared" si="1"/>
        <v>1.1083743842364533</v>
      </c>
      <c r="I16" s="13">
        <f t="shared" si="2"/>
        <v>2.0935960591133007</v>
      </c>
      <c r="J16" s="14">
        <v>0.35</v>
      </c>
      <c r="K16" s="15"/>
      <c r="L16" s="16"/>
      <c r="M16" s="16"/>
      <c r="N16" s="16"/>
      <c r="O16" s="17"/>
    </row>
    <row r="17" spans="1:15" ht="15.75" x14ac:dyDescent="0.25">
      <c r="A17" s="28">
        <v>8</v>
      </c>
      <c r="B17" s="26" t="s">
        <v>25</v>
      </c>
      <c r="C17" s="7">
        <f>[4]Пересчетный_Коэффициент!G10</f>
        <v>8.1199999999999992</v>
      </c>
      <c r="D17" s="9">
        <v>27</v>
      </c>
      <c r="E17" s="9">
        <v>28</v>
      </c>
      <c r="F17" s="9"/>
      <c r="G17" s="11">
        <f t="shared" si="0"/>
        <v>3.3251231527093599</v>
      </c>
      <c r="H17" s="12">
        <f t="shared" si="1"/>
        <v>3.4482758620689657</v>
      </c>
      <c r="I17" s="13">
        <f t="shared" si="2"/>
        <v>0</v>
      </c>
      <c r="J17" s="14">
        <v>0.1</v>
      </c>
      <c r="K17" s="15">
        <f>IFERROR(SUM(ROUNDDOWN(E17*J17,0)),"")</f>
        <v>2</v>
      </c>
      <c r="L17" s="18"/>
      <c r="M17" s="18"/>
      <c r="N17" s="18">
        <v>2</v>
      </c>
      <c r="O17" s="19"/>
    </row>
    <row r="18" spans="1:15" ht="16.5" thickBot="1" x14ac:dyDescent="0.3">
      <c r="A18" s="20">
        <v>9</v>
      </c>
      <c r="B18" s="21" t="s">
        <v>26</v>
      </c>
      <c r="C18" s="7">
        <f>[4]Пересчетный_Коэффициент!G10</f>
        <v>8.1199999999999992</v>
      </c>
      <c r="D18" s="22"/>
      <c r="E18" s="22"/>
      <c r="F18" s="22"/>
      <c r="G18" s="11">
        <f t="shared" si="0"/>
        <v>0</v>
      </c>
      <c r="H18" s="12">
        <f t="shared" si="1"/>
        <v>0</v>
      </c>
      <c r="I18" s="13">
        <f t="shared" si="2"/>
        <v>0</v>
      </c>
      <c r="J18" s="23">
        <v>0.15</v>
      </c>
      <c r="K18" s="15"/>
      <c r="L18" s="24"/>
      <c r="M18" s="24"/>
      <c r="N18" s="24"/>
      <c r="O18" s="25"/>
    </row>
  </sheetData>
  <mergeCells count="21">
    <mergeCell ref="J6:J8"/>
    <mergeCell ref="K6:K8"/>
    <mergeCell ref="L6:O6"/>
    <mergeCell ref="L7:N7"/>
    <mergeCell ref="O7:O8"/>
    <mergeCell ref="D6:D8"/>
    <mergeCell ref="E6:E8"/>
    <mergeCell ref="F6:F8"/>
    <mergeCell ref="G6:G8"/>
    <mergeCell ref="H6:H8"/>
    <mergeCell ref="I6:I8"/>
    <mergeCell ref="A1:O1"/>
    <mergeCell ref="A2:O2"/>
    <mergeCell ref="A3:O3"/>
    <mergeCell ref="A4:O4"/>
    <mergeCell ref="A5:A8"/>
    <mergeCell ref="B5:B8"/>
    <mergeCell ref="C5:C8"/>
    <mergeCell ref="D5:F5"/>
    <mergeCell ref="G5:I5"/>
    <mergeCell ref="J5:O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3]!ZMU2017">
                <anchor moveWithCells="1" sizeWithCells="1">
                  <from>
                    <xdr:col>3</xdr:col>
                    <xdr:colOff>28575</xdr:colOff>
                    <xdr:row>5</xdr:row>
                    <xdr:rowOff>57150</xdr:rowOff>
                  </from>
                  <to>
                    <xdr:col>3</xdr:col>
                    <xdr:colOff>561975</xdr:colOff>
                    <xdr:row>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Button 4">
              <controlPr defaultSize="0" print="0" autoFill="0" autoPict="0" macro="[3]!ZMU2018">
                <anchor moveWithCells="1" sizeWithCells="1">
                  <from>
                    <xdr:col>4</xdr:col>
                    <xdr:colOff>28575</xdr:colOff>
                    <xdr:row>5</xdr:row>
                    <xdr:rowOff>57150</xdr:rowOff>
                  </from>
                  <to>
                    <xdr:col>4</xdr:col>
                    <xdr:colOff>542925</xdr:colOff>
                    <xdr:row>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Button 7">
              <controlPr defaultSize="0" print="0" autoFill="0" autoPict="0" macro="[4]!ZMU2017">
                <anchor moveWithCells="1" sizeWithCells="1">
                  <from>
                    <xdr:col>3</xdr:col>
                    <xdr:colOff>28575</xdr:colOff>
                    <xdr:row>5</xdr:row>
                    <xdr:rowOff>57150</xdr:rowOff>
                  </from>
                  <to>
                    <xdr:col>3</xdr:col>
                    <xdr:colOff>561975</xdr:colOff>
                    <xdr:row>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Button 8">
              <controlPr defaultSize="0" print="0" autoFill="0" autoPict="0" macro="[4]!ZMU2018">
                <anchor moveWithCells="1" sizeWithCells="1">
                  <from>
                    <xdr:col>4</xdr:col>
                    <xdr:colOff>28575</xdr:colOff>
                    <xdr:row>5</xdr:row>
                    <xdr:rowOff>57150</xdr:rowOff>
                  </from>
                  <to>
                    <xdr:col>4</xdr:col>
                    <xdr:colOff>542925</xdr:colOff>
                    <xdr:row>7</xdr:row>
                    <xdr:rowOff>923925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tabSelected="1" topLeftCell="A7" workbookViewId="0">
      <selection sqref="A1:O18"/>
    </sheetView>
  </sheetViews>
  <sheetFormatPr defaultRowHeight="15" x14ac:dyDescent="0.25"/>
  <sheetData>
    <row r="1" spans="1:19" ht="20.25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1" t="s">
        <v>0</v>
      </c>
      <c r="R1" s="1" t="s">
        <v>1</v>
      </c>
      <c r="S1" s="1" t="s">
        <v>2</v>
      </c>
    </row>
    <row r="2" spans="1:19" ht="18.75" x14ac:dyDescent="0.3">
      <c r="A2" s="31" t="str">
        <f>"На территории " &amp;'[5]Ведомость учетных маршрутов'!G5</f>
        <v>На территории ООУ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2">
        <f>'[5]Итоговый Отчет по ЗВЕРЯМ'!AL19</f>
        <v>1.31626</v>
      </c>
      <c r="R2" s="3" t="str">
        <f>'[5]Итоговый Отчет по ЗВЕРЯМ'!AL22</f>
        <v/>
      </c>
      <c r="S2" s="3">
        <f>'[5]Итоговый Отчет по ЗВЕРЯМ'!AL23</f>
        <v>7.7426999999999996E-2</v>
      </c>
    </row>
    <row r="3" spans="1:19" ht="18.75" x14ac:dyDescent="0.3">
      <c r="A3" s="31" t="str">
        <f>'[5]Ведомость учетных маршрутов'!G4 &amp;" Республики Бурятия"</f>
        <v>Мухоршибирский район Республики Бурятия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9" ht="19.5" thickBot="1" x14ac:dyDescent="0.35">
      <c r="A4" s="32" t="str">
        <f ca="1">"на период с 1 августа " &amp; YEAR( TODAY()) &amp;" г. до 1 августа "&amp; YEAR( TODAY())+1 &amp;" г."</f>
        <v>на период с 1 августа 2020 г. до 1 августа 2021 г.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9" ht="27" customHeight="1" x14ac:dyDescent="0.25">
      <c r="A5" s="33" t="s">
        <v>3</v>
      </c>
      <c r="B5" s="35" t="s">
        <v>4</v>
      </c>
      <c r="C5" s="35" t="s">
        <v>5</v>
      </c>
      <c r="D5" s="35" t="s">
        <v>6</v>
      </c>
      <c r="E5" s="35"/>
      <c r="F5" s="35"/>
      <c r="G5" s="35" t="s">
        <v>7</v>
      </c>
      <c r="H5" s="35"/>
      <c r="I5" s="35"/>
      <c r="J5" s="35" t="s">
        <v>8</v>
      </c>
      <c r="K5" s="35"/>
      <c r="L5" s="35"/>
      <c r="M5" s="35"/>
      <c r="N5" s="35"/>
      <c r="O5" s="36"/>
    </row>
    <row r="6" spans="1:19" ht="15" customHeight="1" x14ac:dyDescent="0.25">
      <c r="A6" s="34"/>
      <c r="B6" s="29"/>
      <c r="C6" s="29"/>
      <c r="D6" s="37" t="str">
        <f ca="1">YEAR( TODAY())-2 &amp; " г."</f>
        <v>2018 г.</v>
      </c>
      <c r="E6" s="29" t="str">
        <f ca="1">YEAR( TODAY()) - 1 &amp; " г."</f>
        <v>2019 г.</v>
      </c>
      <c r="F6" s="29" t="str">
        <f ca="1">YEAR( TODAY()) &amp; " г."</f>
        <v>2020 г.</v>
      </c>
      <c r="G6" s="37" t="str">
        <f ca="1">YEAR( TODAY())-2 &amp; " г."</f>
        <v>2018 г.</v>
      </c>
      <c r="H6" s="29" t="str">
        <f ca="1">YEAR( TODAY()) - 1 &amp; " г."</f>
        <v>2019 г.</v>
      </c>
      <c r="I6" s="29" t="str">
        <f ca="1">YEAR( TODAY()) &amp; " г."</f>
        <v>2020 г.</v>
      </c>
      <c r="J6" s="29" t="s">
        <v>9</v>
      </c>
      <c r="K6" s="29" t="s">
        <v>10</v>
      </c>
      <c r="L6" s="29" t="s">
        <v>11</v>
      </c>
      <c r="M6" s="29"/>
      <c r="N6" s="29"/>
      <c r="O6" s="40"/>
    </row>
    <row r="7" spans="1:19" ht="15" customHeight="1" x14ac:dyDescent="0.25">
      <c r="A7" s="34"/>
      <c r="B7" s="29"/>
      <c r="C7" s="29"/>
      <c r="D7" s="38"/>
      <c r="E7" s="29"/>
      <c r="F7" s="29"/>
      <c r="G7" s="38"/>
      <c r="H7" s="29"/>
      <c r="I7" s="29"/>
      <c r="J7" s="29"/>
      <c r="K7" s="29"/>
      <c r="L7" s="29" t="s">
        <v>12</v>
      </c>
      <c r="M7" s="29"/>
      <c r="N7" s="29"/>
      <c r="O7" s="40" t="s">
        <v>13</v>
      </c>
    </row>
    <row r="8" spans="1:19" ht="63.75" x14ac:dyDescent="0.25">
      <c r="A8" s="34"/>
      <c r="B8" s="29"/>
      <c r="C8" s="29"/>
      <c r="D8" s="39"/>
      <c r="E8" s="29"/>
      <c r="F8" s="29"/>
      <c r="G8" s="39"/>
      <c r="H8" s="29"/>
      <c r="I8" s="29"/>
      <c r="J8" s="29"/>
      <c r="K8" s="29"/>
      <c r="L8" s="26" t="s">
        <v>14</v>
      </c>
      <c r="M8" s="26" t="s">
        <v>15</v>
      </c>
      <c r="N8" s="26" t="s">
        <v>16</v>
      </c>
      <c r="O8" s="40"/>
    </row>
    <row r="9" spans="1:19" x14ac:dyDescent="0.25">
      <c r="A9" s="28">
        <v>1</v>
      </c>
      <c r="B9" s="26">
        <v>2</v>
      </c>
      <c r="C9" s="26">
        <v>3</v>
      </c>
      <c r="D9" s="26">
        <v>5</v>
      </c>
      <c r="E9" s="26">
        <v>6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7">
        <v>15</v>
      </c>
    </row>
    <row r="10" spans="1:19" ht="15.75" x14ac:dyDescent="0.25">
      <c r="A10" s="28">
        <v>1</v>
      </c>
      <c r="B10" s="26" t="s">
        <v>17</v>
      </c>
      <c r="C10" s="7">
        <f>[5]Пересчетный_Коэффициент!G10</f>
        <v>167.9</v>
      </c>
      <c r="D10" s="8">
        <v>191</v>
      </c>
      <c r="E10" s="9">
        <v>214</v>
      </c>
      <c r="F10" s="10">
        <f>'[5]Итоговый Отчет по ЗВЕРЯМ'!AB19</f>
        <v>221</v>
      </c>
      <c r="G10" s="11">
        <f>IFERROR(D10/C10,"")</f>
        <v>1.1375818939845146</v>
      </c>
      <c r="H10" s="12">
        <f>IFERROR(E10/C10,"")</f>
        <v>1.2745681953543775</v>
      </c>
      <c r="I10" s="13">
        <f>IFERROR(F10/C10,"")</f>
        <v>1.316259678379988</v>
      </c>
      <c r="J10" s="14" t="str">
        <f>IF(Q2&lt;1,"3%",IF(AND(Q2&gt;=1,Q2&lt;2),"5%",IF(AND(Q2&gt;=2,Q2&lt;4),"7%",IF(AND(Q2&gt;=4,Q2&lt;6),"8%",IF(AND(Q2&gt;=6,Q2&lt;8),"10%",IF(AND(Q2&gt;=8,Q2&lt;10),"12%",IF(AND(Q2&gt;=10,Q2&lt;12),"15%",IF(AND(Q2&gt;=12,),"18%","18%"))))))))</f>
        <v>5%</v>
      </c>
      <c r="K10" s="15">
        <f>IFERROR(SUM(ROUNDDOWN(F10*J10,0)),"")</f>
        <v>11</v>
      </c>
      <c r="L10" s="16"/>
      <c r="M10" s="15">
        <f>IFERROR(SUM(ROUNDDOWN(K10*25%,0)),"")</f>
        <v>2</v>
      </c>
      <c r="N10" s="16">
        <v>6</v>
      </c>
      <c r="O10" s="17">
        <v>3</v>
      </c>
    </row>
    <row r="11" spans="1:19" ht="15.75" x14ac:dyDescent="0.25">
      <c r="A11" s="28">
        <v>2</v>
      </c>
      <c r="B11" s="26" t="s">
        <v>19</v>
      </c>
      <c r="C11" s="7">
        <f>[5]Пересчетный_Коэффициент!G10</f>
        <v>167.9</v>
      </c>
      <c r="D11" s="8" t="s">
        <v>21</v>
      </c>
      <c r="E11" s="9" t="s">
        <v>21</v>
      </c>
      <c r="F11" s="10" t="str">
        <f>'[5]Итоговый Отчет по ЗВЕРЯМ'!AB16</f>
        <v/>
      </c>
      <c r="G11" s="11" t="str">
        <f t="shared" ref="G11:G18" si="0">IFERROR(D11/C11,"")</f>
        <v/>
      </c>
      <c r="H11" s="12" t="str">
        <f t="shared" ref="H11:H18" si="1">IFERROR(E11/C11,"")</f>
        <v/>
      </c>
      <c r="I11" s="13" t="str">
        <f t="shared" ref="I11:I18" si="2">IFERROR(F11/C11,"")</f>
        <v/>
      </c>
      <c r="J11" s="14">
        <v>0.05</v>
      </c>
      <c r="K11" s="15" t="str">
        <f t="shared" ref="K11:K18" si="3">IFERROR(SUM(ROUNDDOWN(F11*J11,0)),"")</f>
        <v/>
      </c>
      <c r="L11" s="15"/>
      <c r="M11" s="15" t="str">
        <f>IFERROR(SUM(ROUNDUP(K11*25%,0)),"")</f>
        <v/>
      </c>
      <c r="N11" s="18"/>
      <c r="O11" s="19"/>
    </row>
    <row r="12" spans="1:19" ht="15.75" x14ac:dyDescent="0.25">
      <c r="A12" s="28">
        <v>3</v>
      </c>
      <c r="B12" s="26" t="s">
        <v>20</v>
      </c>
      <c r="C12" s="7">
        <f>[5]Пересчетный_Коэффициент!G10</f>
        <v>167.9</v>
      </c>
      <c r="D12" s="8" t="s">
        <v>21</v>
      </c>
      <c r="E12" s="9" t="s">
        <v>21</v>
      </c>
      <c r="F12" s="10" t="str">
        <f>'[5]Итоговый Отчет по ЗВЕРЯМ'!AB22</f>
        <v/>
      </c>
      <c r="G12" s="11" t="str">
        <f t="shared" si="0"/>
        <v/>
      </c>
      <c r="H12" s="12" t="str">
        <f t="shared" si="1"/>
        <v/>
      </c>
      <c r="I12" s="13" t="str">
        <f t="shared" si="2"/>
        <v/>
      </c>
      <c r="J12" s="14" t="str">
        <f>IF(R2&lt;1,"3%",IF(AND(R2&gt;=1,R2&lt;2),"5%",IF(AND(R2&gt;=2,R2&lt;4),"7%",IF(AND(R2&gt;=4,R2&lt;6),"8%",IF(AND(R2&gt;=6,R2&lt;8),"10%",IF(AND(R2&gt;=8,R2&lt;10),"12%",IF(AND(R2&gt;=10,R2&lt;12),"15%",IF(AND(R2&gt;=12,),"18%","18%"))))))))</f>
        <v>18%</v>
      </c>
      <c r="K12" s="15" t="str">
        <f t="shared" si="3"/>
        <v/>
      </c>
      <c r="L12" s="16"/>
      <c r="M12" s="16" t="str">
        <f>IFERROR(SUM(ROUNDDOWN(K12*25%,0)),"")</f>
        <v/>
      </c>
      <c r="N12" s="16"/>
      <c r="O12" s="17"/>
    </row>
    <row r="13" spans="1:19" ht="15.75" x14ac:dyDescent="0.25">
      <c r="A13" s="28">
        <v>4</v>
      </c>
      <c r="B13" s="26" t="s">
        <v>2</v>
      </c>
      <c r="C13" s="7">
        <f>[5]Пересчетный_Коэффициент!G10</f>
        <v>167.9</v>
      </c>
      <c r="D13" s="8">
        <v>31</v>
      </c>
      <c r="E13" s="9">
        <v>16</v>
      </c>
      <c r="F13" s="10">
        <f>'[5]Итоговый Отчет по ЗВЕРЯМ'!AB23</f>
        <v>13</v>
      </c>
      <c r="G13" s="11">
        <f t="shared" si="0"/>
        <v>0.18463371054198927</v>
      </c>
      <c r="H13" s="12">
        <f t="shared" si="1"/>
        <v>9.5294818344252533E-2</v>
      </c>
      <c r="I13" s="13">
        <f t="shared" si="2"/>
        <v>7.7427039904705175E-2</v>
      </c>
      <c r="J13" s="14" t="str">
        <f>IF(S2&lt;1,"3%",IF(AND(S2&gt;=1,S2&lt;2),"5%",IF(AND(S2&gt;=2,S2&lt;4),"7%",IF(AND(S2&gt;=4,S2&lt;6),"8%",IF(AND(S2&gt;=6,S2&lt;8),"10%",IF(AND(S2&gt;=8,S2&lt;10),"12%",IF(AND(S2&gt;=10,S2&lt;12),"15%",IF(AND(S2&gt;=12,),"18%","18%"))))))))</f>
        <v>3%</v>
      </c>
      <c r="K13" s="15"/>
      <c r="L13" s="16"/>
      <c r="M13" s="16"/>
      <c r="N13" s="16"/>
      <c r="O13" s="17"/>
    </row>
    <row r="14" spans="1:19" ht="25.5" x14ac:dyDescent="0.25">
      <c r="A14" s="28">
        <v>5</v>
      </c>
      <c r="B14" s="26" t="s">
        <v>22</v>
      </c>
      <c r="C14" s="7">
        <f>[5]Пересчетный_Коэффициент!G10</f>
        <v>167.9</v>
      </c>
      <c r="D14" s="8" t="s">
        <v>21</v>
      </c>
      <c r="E14" s="9" t="s">
        <v>21</v>
      </c>
      <c r="F14" s="10" t="str">
        <f>'[5]Итоговый Отчет по ЗВЕРЯМ'!AB25</f>
        <v/>
      </c>
      <c r="G14" s="11" t="str">
        <f t="shared" si="0"/>
        <v/>
      </c>
      <c r="H14" s="12" t="str">
        <f t="shared" si="1"/>
        <v/>
      </c>
      <c r="I14" s="13" t="str">
        <f t="shared" si="2"/>
        <v/>
      </c>
      <c r="J14" s="14">
        <v>0.18</v>
      </c>
      <c r="K14" s="15" t="str">
        <f t="shared" si="3"/>
        <v/>
      </c>
      <c r="L14" s="18"/>
      <c r="M14" s="18"/>
      <c r="N14" s="18"/>
      <c r="O14" s="19"/>
    </row>
    <row r="15" spans="1:19" ht="15.75" x14ac:dyDescent="0.25">
      <c r="A15" s="28">
        <v>6</v>
      </c>
      <c r="B15" s="26" t="s">
        <v>23</v>
      </c>
      <c r="C15" s="7">
        <f>[5]Пересчетный_Коэффициент!G10</f>
        <v>167.9</v>
      </c>
      <c r="D15" s="8" t="s">
        <v>21</v>
      </c>
      <c r="E15" s="9">
        <v>1</v>
      </c>
      <c r="F15" s="10">
        <f>'[5]Итоговый Отчет по ЗВЕРЯМ'!AB27</f>
        <v>1</v>
      </c>
      <c r="G15" s="11" t="str">
        <f t="shared" si="0"/>
        <v/>
      </c>
      <c r="H15" s="12">
        <f t="shared" si="1"/>
        <v>5.9559261465157833E-3</v>
      </c>
      <c r="I15" s="13">
        <f t="shared" si="2"/>
        <v>5.9559261465157833E-3</v>
      </c>
      <c r="J15" s="14">
        <v>0.1</v>
      </c>
      <c r="K15" s="15"/>
      <c r="L15" s="18"/>
      <c r="M15" s="18"/>
      <c r="N15" s="18"/>
      <c r="O15" s="19"/>
    </row>
    <row r="16" spans="1:19" ht="15.75" x14ac:dyDescent="0.25">
      <c r="A16" s="28">
        <v>7</v>
      </c>
      <c r="B16" s="26" t="s">
        <v>24</v>
      </c>
      <c r="C16" s="7">
        <f>[5]Пересчетный_Коэффициент!G10</f>
        <v>167.9</v>
      </c>
      <c r="D16" s="8" t="s">
        <v>21</v>
      </c>
      <c r="E16" s="9">
        <v>20</v>
      </c>
      <c r="F16" s="10">
        <f>'[5]Итоговый Отчет по ЗВЕРЯМ'!AB28</f>
        <v>16</v>
      </c>
      <c r="G16" s="11" t="str">
        <f t="shared" si="0"/>
        <v/>
      </c>
      <c r="H16" s="12">
        <f t="shared" si="1"/>
        <v>0.11911852293031566</v>
      </c>
      <c r="I16" s="13">
        <f t="shared" si="2"/>
        <v>9.5294818344252533E-2</v>
      </c>
      <c r="J16" s="14">
        <v>0.35</v>
      </c>
      <c r="K16" s="15"/>
      <c r="L16" s="16"/>
      <c r="M16" s="16"/>
      <c r="N16" s="16"/>
      <c r="O16" s="17"/>
    </row>
    <row r="17" spans="1:15" ht="15.75" x14ac:dyDescent="0.25">
      <c r="A17" s="28">
        <v>8</v>
      </c>
      <c r="B17" s="26" t="s">
        <v>25</v>
      </c>
      <c r="C17" s="7">
        <f>[5]Пересчетный_Коэффициент!G10</f>
        <v>167.9</v>
      </c>
      <c r="D17" s="9">
        <v>208</v>
      </c>
      <c r="E17" s="9">
        <v>134</v>
      </c>
      <c r="F17" s="9"/>
      <c r="G17" s="11">
        <f t="shared" si="0"/>
        <v>1.2388326384752828</v>
      </c>
      <c r="H17" s="12">
        <f t="shared" si="1"/>
        <v>0.79809410363311495</v>
      </c>
      <c r="I17" s="13">
        <f t="shared" si="2"/>
        <v>0</v>
      </c>
      <c r="J17" s="14">
        <v>0.1</v>
      </c>
      <c r="K17" s="15">
        <f>IFERROR(SUM(ROUNDDOWN(E17*J17,0)),"")</f>
        <v>13</v>
      </c>
      <c r="L17" s="18"/>
      <c r="M17" s="18"/>
      <c r="N17" s="18">
        <v>13</v>
      </c>
      <c r="O17" s="19"/>
    </row>
    <row r="18" spans="1:15" ht="16.5" thickBot="1" x14ac:dyDescent="0.3">
      <c r="A18" s="20">
        <v>9</v>
      </c>
      <c r="B18" s="21" t="s">
        <v>26</v>
      </c>
      <c r="C18" s="7">
        <f>[5]Пересчетный_Коэффициент!G10</f>
        <v>167.9</v>
      </c>
      <c r="D18" s="22"/>
      <c r="E18" s="22"/>
      <c r="F18" s="22"/>
      <c r="G18" s="11">
        <f t="shared" si="0"/>
        <v>0</v>
      </c>
      <c r="H18" s="12">
        <f t="shared" si="1"/>
        <v>0</v>
      </c>
      <c r="I18" s="13">
        <f t="shared" si="2"/>
        <v>0</v>
      </c>
      <c r="J18" s="23">
        <v>0.15</v>
      </c>
      <c r="K18" s="15"/>
      <c r="L18" s="24"/>
      <c r="M18" s="24"/>
      <c r="N18" s="24"/>
      <c r="O18" s="25"/>
    </row>
  </sheetData>
  <mergeCells count="21">
    <mergeCell ref="J6:J8"/>
    <mergeCell ref="K6:K8"/>
    <mergeCell ref="L6:O6"/>
    <mergeCell ref="L7:N7"/>
    <mergeCell ref="O7:O8"/>
    <mergeCell ref="D6:D8"/>
    <mergeCell ref="E6:E8"/>
    <mergeCell ref="F6:F8"/>
    <mergeCell ref="G6:G8"/>
    <mergeCell ref="H6:H8"/>
    <mergeCell ref="I6:I8"/>
    <mergeCell ref="A1:O1"/>
    <mergeCell ref="A2:O2"/>
    <mergeCell ref="A3:O3"/>
    <mergeCell ref="A4:O4"/>
    <mergeCell ref="A5:A8"/>
    <mergeCell ref="B5:B8"/>
    <mergeCell ref="C5:C8"/>
    <mergeCell ref="D5:F5"/>
    <mergeCell ref="G5:I5"/>
    <mergeCell ref="J5:O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Button 3">
              <controlPr defaultSize="0" print="0" autoFill="0" autoPict="0" macro="[5]!ZMU2017">
                <anchor moveWithCells="1" sizeWithCells="1">
                  <from>
                    <xdr:col>3</xdr:col>
                    <xdr:colOff>28575</xdr:colOff>
                    <xdr:row>5</xdr:row>
                    <xdr:rowOff>57150</xdr:rowOff>
                  </from>
                  <to>
                    <xdr:col>3</xdr:col>
                    <xdr:colOff>561975</xdr:colOff>
                    <xdr:row>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Button 4">
              <controlPr defaultSize="0" print="0" autoFill="0" autoPict="0" macro="[5]!ZMU2018">
                <anchor moveWithCells="1" sizeWithCells="1">
                  <from>
                    <xdr:col>4</xdr:col>
                    <xdr:colOff>28575</xdr:colOff>
                    <xdr:row>5</xdr:row>
                    <xdr:rowOff>57150</xdr:rowOff>
                  </from>
                  <to>
                    <xdr:col>4</xdr:col>
                    <xdr:colOff>542925</xdr:colOff>
                    <xdr:row>7</xdr:row>
                    <xdr:rowOff>923925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МВ Маркет</vt:lpstr>
      <vt:lpstr>Охота и Пушнина</vt:lpstr>
      <vt:lpstr>Родник</vt:lpstr>
      <vt:lpstr>ООУ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2020-04-22T05:46:54Z</dcterms:modified>
</cp:coreProperties>
</file>